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1.xml" ContentType="application/vnd.openxmlformats-officedocument.spreadsheetml.comment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9126"/>
  <workbookPr showInkAnnotation="0" autoCompressPictures="0"/>
  <mc:AlternateContent xmlns:mc="http://schemas.openxmlformats.org/markup-compatibility/2006">
    <mc:Choice Requires="x15">
      <x15ac:absPath xmlns:x15ac="http://schemas.microsoft.com/office/spreadsheetml/2010/11/ac" url="C:\Users\tbarlo\Desktop\"/>
    </mc:Choice>
  </mc:AlternateContent>
  <xr:revisionPtr revIDLastSave="0" documentId="10_ncr:100000_{C02761DD-ABD0-4B56-A7A0-587A7AEDC162}" xr6:coauthVersionLast="31" xr6:coauthVersionMax="31" xr10:uidLastSave="{00000000-0000-0000-0000-000000000000}"/>
  <bookViews>
    <workbookView xWindow="-12" yWindow="-12" windowWidth="10920" windowHeight="10308" tabRatio="706" xr2:uid="{00000000-000D-0000-FFFF-FFFF00000000}"/>
  </bookViews>
  <sheets>
    <sheet name="Start" sheetId="11" r:id="rId1"/>
    <sheet name="Prosedyre" sheetId="13" r:id="rId2"/>
    <sheet name="Leverandører" sheetId="6" r:id="rId3"/>
    <sheet name="Avvisning" sheetId="7" r:id="rId4"/>
    <sheet name="Kvalifisering" sheetId="12" r:id="rId5"/>
    <sheet name="Tildeling" sheetId="1" r:id="rId6"/>
    <sheet name="Evaluering" sheetId="3" r:id="rId7"/>
    <sheet name="Pris" sheetId="2" r:id="rId8"/>
    <sheet name="Oppsummering" sheetId="4" r:id="rId9"/>
  </sheets>
  <definedNames>
    <definedName name="Emne">Tildeling!$O$9:$Q$12</definedName>
    <definedName name="Kategori">Tildeling!$L$9:$N$20</definedName>
    <definedName name="Navn">Leverandører!$D$2</definedName>
    <definedName name="Tekst">Tildeling!$R$9:$T$42</definedName>
    <definedName name="Tildeling">Tildeling!$I$9:$K$42</definedName>
  </definedNames>
  <calcPr calcId="179017"/>
</workbook>
</file>

<file path=xl/calcChain.xml><?xml version="1.0" encoding="utf-8"?>
<calcChain xmlns="http://schemas.openxmlformats.org/spreadsheetml/2006/main">
  <c r="O4" i="3" l="1"/>
  <c r="B3" i="4"/>
  <c r="L3" i="2" l="1"/>
  <c r="B4" i="3" l="1"/>
  <c r="E19" i="3"/>
  <c r="E20" i="3"/>
  <c r="E21" i="3"/>
  <c r="E22" i="3"/>
  <c r="E23" i="3"/>
  <c r="E24" i="3"/>
  <c r="E25" i="3"/>
  <c r="E26" i="3"/>
  <c r="E27" i="3"/>
  <c r="E18" i="3"/>
  <c r="F27" i="3"/>
  <c r="G27" i="3"/>
  <c r="H27" i="3"/>
  <c r="I27" i="3"/>
  <c r="J27" i="3"/>
  <c r="K27" i="3"/>
  <c r="L27" i="3"/>
  <c r="M27" i="3"/>
  <c r="N27" i="3"/>
  <c r="O27" i="3"/>
  <c r="P27" i="3"/>
  <c r="Q27" i="3"/>
  <c r="R27" i="3"/>
  <c r="S27" i="3"/>
  <c r="T27" i="3"/>
  <c r="U27" i="3"/>
  <c r="V27" i="3"/>
  <c r="W27" i="3"/>
  <c r="X27" i="3"/>
  <c r="Y27" i="3"/>
  <c r="D19" i="3"/>
  <c r="D23" i="3"/>
  <c r="C13" i="3"/>
  <c r="C6" i="3"/>
  <c r="C19" i="3" s="1"/>
  <c r="E6" i="3"/>
  <c r="E7" i="3"/>
  <c r="E8" i="3"/>
  <c r="E9" i="3"/>
  <c r="E10" i="3"/>
  <c r="E11" i="3"/>
  <c r="E12" i="3"/>
  <c r="E13" i="3"/>
  <c r="E14" i="3"/>
  <c r="E15" i="3"/>
  <c r="E16" i="3"/>
  <c r="E17" i="3"/>
  <c r="D13" i="3"/>
  <c r="D26" i="3" s="1"/>
  <c r="D14" i="3"/>
  <c r="D27" i="3" s="1"/>
  <c r="D6" i="3"/>
  <c r="D7" i="3"/>
  <c r="D20" i="3" s="1"/>
  <c r="D8" i="3"/>
  <c r="D21" i="3" s="1"/>
  <c r="D9" i="3"/>
  <c r="D22" i="3" s="1"/>
  <c r="D10" i="3"/>
  <c r="D11" i="3"/>
  <c r="D24" i="3" s="1"/>
  <c r="D12" i="3"/>
  <c r="D25" i="3" s="1"/>
  <c r="F18" i="3" l="1"/>
  <c r="F10" i="1"/>
  <c r="F4" i="1"/>
  <c r="N10" i="2" l="1"/>
  <c r="B2" i="1" l="1"/>
  <c r="M25" i="3" l="1"/>
  <c r="F24" i="3"/>
  <c r="M23" i="3"/>
  <c r="M22" i="3"/>
  <c r="M21" i="3"/>
  <c r="F20" i="3"/>
  <c r="E4" i="4"/>
  <c r="D4" i="4"/>
  <c r="B14" i="7"/>
  <c r="B13" i="7"/>
  <c r="B12" i="7"/>
  <c r="B11" i="7"/>
  <c r="B10" i="7"/>
  <c r="B9" i="7"/>
  <c r="B8" i="7"/>
  <c r="B7" i="7"/>
  <c r="M19" i="3"/>
  <c r="H19" i="3"/>
  <c r="N18" i="3"/>
  <c r="N19" i="3"/>
  <c r="N20" i="3"/>
  <c r="N21" i="3"/>
  <c r="N22" i="3"/>
  <c r="N23" i="3"/>
  <c r="N24" i="3"/>
  <c r="N25" i="3"/>
  <c r="N26" i="3"/>
  <c r="O18" i="3"/>
  <c r="O19" i="3"/>
  <c r="O20" i="3"/>
  <c r="O21" i="3"/>
  <c r="O22" i="3"/>
  <c r="O23" i="3"/>
  <c r="O24" i="3"/>
  <c r="O25" i="3"/>
  <c r="O26" i="3"/>
  <c r="P18" i="3"/>
  <c r="P19" i="3"/>
  <c r="P20" i="3"/>
  <c r="P21" i="3"/>
  <c r="P22" i="3"/>
  <c r="P23" i="3"/>
  <c r="P24" i="3"/>
  <c r="P25" i="3"/>
  <c r="P26" i="3"/>
  <c r="Q18" i="3"/>
  <c r="Q19" i="3"/>
  <c r="Q20" i="3"/>
  <c r="Q21" i="3"/>
  <c r="Q22" i="3"/>
  <c r="Q23" i="3"/>
  <c r="Q24" i="3"/>
  <c r="Q25" i="3"/>
  <c r="Q26" i="3"/>
  <c r="R18" i="3"/>
  <c r="R19" i="3"/>
  <c r="R20" i="3"/>
  <c r="R21" i="3"/>
  <c r="R22" i="3"/>
  <c r="R23" i="3"/>
  <c r="R24" i="3"/>
  <c r="R25" i="3"/>
  <c r="R26" i="3"/>
  <c r="S18" i="3"/>
  <c r="S19" i="3"/>
  <c r="S20" i="3"/>
  <c r="S21" i="3"/>
  <c r="S22" i="3"/>
  <c r="S23" i="3"/>
  <c r="S24" i="3"/>
  <c r="S25" i="3"/>
  <c r="S26" i="3"/>
  <c r="T18" i="3"/>
  <c r="T19" i="3"/>
  <c r="T20" i="3"/>
  <c r="T21" i="3"/>
  <c r="T22" i="3"/>
  <c r="T23" i="3"/>
  <c r="T24" i="3"/>
  <c r="T25" i="3"/>
  <c r="T26" i="3"/>
  <c r="U18" i="3"/>
  <c r="U19" i="3"/>
  <c r="U20" i="3"/>
  <c r="U21" i="3"/>
  <c r="U22" i="3"/>
  <c r="U23" i="3"/>
  <c r="U24" i="3"/>
  <c r="U25" i="3"/>
  <c r="U26" i="3"/>
  <c r="V18" i="3"/>
  <c r="V19" i="3"/>
  <c r="V20" i="3"/>
  <c r="V21" i="3"/>
  <c r="V22" i="3"/>
  <c r="V23" i="3"/>
  <c r="V24" i="3"/>
  <c r="V25" i="3"/>
  <c r="V26" i="3"/>
  <c r="W18" i="3"/>
  <c r="W19" i="3"/>
  <c r="W20" i="3"/>
  <c r="W21" i="3"/>
  <c r="W22" i="3"/>
  <c r="W23" i="3"/>
  <c r="W24" i="3"/>
  <c r="W25" i="3"/>
  <c r="W26" i="3"/>
  <c r="X18" i="3"/>
  <c r="X19" i="3"/>
  <c r="X20" i="3"/>
  <c r="X21" i="3"/>
  <c r="X22" i="3"/>
  <c r="X23" i="3"/>
  <c r="X24" i="3"/>
  <c r="X25" i="3"/>
  <c r="X26" i="3"/>
  <c r="Y18" i="3"/>
  <c r="Y19" i="3"/>
  <c r="Y20" i="3"/>
  <c r="Y21" i="3"/>
  <c r="Y22" i="3"/>
  <c r="Y23" i="3"/>
  <c r="Y24" i="3"/>
  <c r="Y25" i="3"/>
  <c r="Y26" i="3"/>
  <c r="E5" i="3"/>
  <c r="M26" i="3"/>
  <c r="B15" i="7"/>
  <c r="I15" i="7" s="1"/>
  <c r="B16" i="7"/>
  <c r="B17" i="7"/>
  <c r="G3" i="2"/>
  <c r="B18" i="7"/>
  <c r="B19" i="7"/>
  <c r="B20" i="7"/>
  <c r="B21" i="7"/>
  <c r="B22" i="7"/>
  <c r="B23" i="7"/>
  <c r="B24" i="7"/>
  <c r="B25" i="7"/>
  <c r="B26" i="7"/>
  <c r="G1" i="2"/>
  <c r="F2" i="12"/>
  <c r="F34" i="1"/>
  <c r="E1" i="2"/>
  <c r="C1" i="2"/>
  <c r="E9" i="1"/>
  <c r="B8" i="1"/>
  <c r="D5" i="3"/>
  <c r="D18" i="3" s="1"/>
  <c r="B5" i="3"/>
  <c r="B18" i="3" s="1"/>
  <c r="C5" i="3"/>
  <c r="C18" i="3" s="1"/>
  <c r="C26" i="3" s="1"/>
  <c r="C31" i="7"/>
  <c r="D31" i="7"/>
  <c r="E31" i="7"/>
  <c r="F31" i="7"/>
  <c r="G31" i="7"/>
  <c r="H31" i="7"/>
  <c r="H30" i="7"/>
  <c r="C30" i="7"/>
  <c r="I30" i="7" s="1"/>
  <c r="D30" i="7"/>
  <c r="E30" i="7"/>
  <c r="G30" i="7"/>
  <c r="F30" i="7"/>
  <c r="C48" i="7"/>
  <c r="I48" i="7" s="1"/>
  <c r="D48" i="7"/>
  <c r="E48" i="7"/>
  <c r="F48" i="7"/>
  <c r="G48" i="7"/>
  <c r="H48" i="7"/>
  <c r="C42" i="7"/>
  <c r="I42" i="7" s="1"/>
  <c r="D42" i="7"/>
  <c r="E42" i="7"/>
  <c r="F42" i="7"/>
  <c r="G42" i="7"/>
  <c r="H42" i="7"/>
  <c r="C36" i="7"/>
  <c r="I36" i="7" s="1"/>
  <c r="D36" i="7"/>
  <c r="E36" i="7"/>
  <c r="F36" i="7"/>
  <c r="G36" i="7"/>
  <c r="H36" i="7"/>
  <c r="H34" i="7"/>
  <c r="D34" i="7"/>
  <c r="E34" i="7"/>
  <c r="F34" i="7"/>
  <c r="G34" i="7"/>
  <c r="C34" i="7"/>
  <c r="I34" i="7" s="1"/>
  <c r="C33" i="7"/>
  <c r="I33" i="7" s="1"/>
  <c r="D33" i="7"/>
  <c r="E33" i="7"/>
  <c r="F33" i="7"/>
  <c r="G33" i="7"/>
  <c r="H33" i="7"/>
  <c r="C32" i="7"/>
  <c r="I32" i="7" s="1"/>
  <c r="D32" i="7"/>
  <c r="E32" i="7"/>
  <c r="F32" i="7"/>
  <c r="G32" i="7"/>
  <c r="H32" i="7"/>
  <c r="B2" i="2"/>
  <c r="B2" i="3"/>
  <c r="B2" i="4"/>
  <c r="F2" i="7"/>
  <c r="C49" i="7"/>
  <c r="I49" i="7" s="1"/>
  <c r="D49" i="7"/>
  <c r="E49" i="7"/>
  <c r="F49" i="7"/>
  <c r="G49" i="7"/>
  <c r="H49" i="7"/>
  <c r="C35" i="7"/>
  <c r="D35" i="7"/>
  <c r="E35" i="7"/>
  <c r="F35" i="7"/>
  <c r="G35" i="7"/>
  <c r="H35" i="7"/>
  <c r="C37" i="7"/>
  <c r="I37" i="7" s="1"/>
  <c r="D37" i="7"/>
  <c r="E37" i="7"/>
  <c r="F37" i="7"/>
  <c r="G37" i="7"/>
  <c r="H37" i="7"/>
  <c r="C38" i="7"/>
  <c r="D38" i="7"/>
  <c r="E38" i="7"/>
  <c r="F38" i="7"/>
  <c r="G38" i="7"/>
  <c r="H38" i="7"/>
  <c r="I38" i="7"/>
  <c r="C39" i="7"/>
  <c r="I39" i="7" s="1"/>
  <c r="D39" i="7"/>
  <c r="E39" i="7"/>
  <c r="F39" i="7"/>
  <c r="G39" i="7"/>
  <c r="H39" i="7"/>
  <c r="C40" i="7"/>
  <c r="I40" i="7" s="1"/>
  <c r="D40" i="7"/>
  <c r="E40" i="7"/>
  <c r="F40" i="7"/>
  <c r="G40" i="7"/>
  <c r="H40" i="7"/>
  <c r="C41" i="7"/>
  <c r="I41" i="7" s="1"/>
  <c r="D41" i="7"/>
  <c r="E41" i="7"/>
  <c r="F41" i="7"/>
  <c r="G41" i="7"/>
  <c r="H41" i="7"/>
  <c r="C43" i="7"/>
  <c r="I43" i="7" s="1"/>
  <c r="D43" i="7"/>
  <c r="E43" i="7"/>
  <c r="F43" i="7"/>
  <c r="G43" i="7"/>
  <c r="H43" i="7"/>
  <c r="C44" i="7"/>
  <c r="I44" i="7" s="1"/>
  <c r="D44" i="7"/>
  <c r="E44" i="7"/>
  <c r="F44" i="7"/>
  <c r="G44" i="7"/>
  <c r="H44" i="7"/>
  <c r="C45" i="7"/>
  <c r="I45" i="7" s="1"/>
  <c r="D45" i="7"/>
  <c r="E45" i="7"/>
  <c r="F45" i="7"/>
  <c r="G45" i="7"/>
  <c r="H45" i="7"/>
  <c r="C46" i="7"/>
  <c r="I46" i="7" s="1"/>
  <c r="D46" i="7"/>
  <c r="E46" i="7"/>
  <c r="F46" i="7"/>
  <c r="G46" i="7"/>
  <c r="H46" i="7"/>
  <c r="C47" i="7"/>
  <c r="I47" i="7" s="1"/>
  <c r="D47" i="7"/>
  <c r="E47" i="7"/>
  <c r="F47" i="7"/>
  <c r="G47" i="7"/>
  <c r="H47" i="7"/>
  <c r="I35" i="7"/>
  <c r="I31" i="7"/>
  <c r="B25" i="12" l="1"/>
  <c r="K25" i="12" s="1"/>
  <c r="C23" i="2" s="1"/>
  <c r="C23" i="4" s="1"/>
  <c r="I24" i="7"/>
  <c r="C25" i="12" s="1"/>
  <c r="I20" i="7"/>
  <c r="C21" i="12" s="1"/>
  <c r="B24" i="12"/>
  <c r="K24" i="12" s="1"/>
  <c r="C22" i="2" s="1"/>
  <c r="I23" i="7"/>
  <c r="C24" i="12" s="1"/>
  <c r="I16" i="7"/>
  <c r="C17" i="12" s="1"/>
  <c r="I11" i="7"/>
  <c r="C12" i="12" s="1"/>
  <c r="I26" i="7"/>
  <c r="C27" i="12" s="1"/>
  <c r="I22" i="7"/>
  <c r="C23" i="12" s="1"/>
  <c r="B19" i="12"/>
  <c r="K19" i="12" s="1"/>
  <c r="C17" i="2" s="1"/>
  <c r="C17" i="4" s="1"/>
  <c r="I18" i="7"/>
  <c r="C19" i="12" s="1"/>
  <c r="B9" i="12"/>
  <c r="K9" i="12" s="1"/>
  <c r="C7" i="2" s="1"/>
  <c r="C7" i="4" s="1"/>
  <c r="I8" i="7"/>
  <c r="C9" i="12" s="1"/>
  <c r="I12" i="7"/>
  <c r="C13" i="12" s="1"/>
  <c r="I17" i="7"/>
  <c r="C18" i="12" s="1"/>
  <c r="B11" i="12"/>
  <c r="K11" i="12" s="1"/>
  <c r="I4" i="3" s="1"/>
  <c r="I10" i="7"/>
  <c r="C11" i="12" s="1"/>
  <c r="I19" i="7"/>
  <c r="C20" i="12" s="1"/>
  <c r="I7" i="7"/>
  <c r="C8" i="12" s="1"/>
  <c r="B15" i="12"/>
  <c r="K15" i="12" s="1"/>
  <c r="M4" i="3" s="1"/>
  <c r="I14" i="7"/>
  <c r="C15" i="12" s="1"/>
  <c r="I25" i="7"/>
  <c r="C26" i="12" s="1"/>
  <c r="I21" i="7"/>
  <c r="C22" i="12" s="1"/>
  <c r="B10" i="12"/>
  <c r="K10" i="12" s="1"/>
  <c r="H4" i="3" s="1"/>
  <c r="I9" i="7"/>
  <c r="C10" i="12" s="1"/>
  <c r="I13" i="7"/>
  <c r="C14" i="12" s="1"/>
  <c r="L19" i="3"/>
  <c r="B12" i="12"/>
  <c r="B23" i="12"/>
  <c r="F4" i="4"/>
  <c r="B22" i="12"/>
  <c r="K22" i="12" s="1"/>
  <c r="B14" i="12"/>
  <c r="B26" i="12"/>
  <c r="K26" i="12" s="1"/>
  <c r="B27" i="12"/>
  <c r="K27" i="12" s="1"/>
  <c r="B8" i="12"/>
  <c r="K8" i="12" s="1"/>
  <c r="J19" i="3"/>
  <c r="F19" i="3"/>
  <c r="B13" i="12"/>
  <c r="K13" i="12" s="1"/>
  <c r="N11" i="2"/>
  <c r="N12" i="2" s="1"/>
  <c r="N6" i="2"/>
  <c r="C16" i="12"/>
  <c r="B16" i="12"/>
  <c r="K16" i="12" s="1"/>
  <c r="N4" i="3" s="1"/>
  <c r="B17" i="12"/>
  <c r="K17" i="12" s="1"/>
  <c r="B20" i="12"/>
  <c r="K20" i="12" s="1"/>
  <c r="B21" i="12"/>
  <c r="K21" i="12" s="1"/>
  <c r="B18" i="12"/>
  <c r="K18" i="12" s="1"/>
  <c r="P4" i="3" s="1"/>
  <c r="E28" i="3"/>
  <c r="X28" i="3"/>
  <c r="V28" i="3"/>
  <c r="T28" i="3"/>
  <c r="R28" i="3"/>
  <c r="P28" i="3"/>
  <c r="N28" i="3"/>
  <c r="K19" i="3"/>
  <c r="I19" i="3"/>
  <c r="G19" i="3"/>
  <c r="M24" i="3"/>
  <c r="Y28" i="3"/>
  <c r="W28" i="3"/>
  <c r="U28" i="3"/>
  <c r="S28" i="3"/>
  <c r="Q28" i="3"/>
  <c r="O28" i="3"/>
  <c r="M18" i="3"/>
  <c r="G18" i="3"/>
  <c r="H18" i="3"/>
  <c r="I18" i="3"/>
  <c r="J18" i="3"/>
  <c r="K18" i="3"/>
  <c r="L18" i="3"/>
  <c r="L25" i="3"/>
  <c r="L23" i="3"/>
  <c r="L21" i="3"/>
  <c r="K25" i="3"/>
  <c r="K23" i="3"/>
  <c r="K21" i="3"/>
  <c r="J25" i="3"/>
  <c r="J23" i="3"/>
  <c r="J21" i="3"/>
  <c r="I25" i="3"/>
  <c r="I23" i="3"/>
  <c r="I21" i="3"/>
  <c r="H25" i="3"/>
  <c r="H23" i="3"/>
  <c r="H21" i="3"/>
  <c r="G25" i="3"/>
  <c r="G23" i="3"/>
  <c r="G21" i="3"/>
  <c r="F25" i="3"/>
  <c r="F23" i="3"/>
  <c r="F21" i="3"/>
  <c r="M20" i="3"/>
  <c r="M30" i="3"/>
  <c r="E30" i="3"/>
  <c r="Y30" i="3"/>
  <c r="Y31" i="3" s="1"/>
  <c r="W30" i="3"/>
  <c r="W31" i="3" s="1"/>
  <c r="U30" i="3"/>
  <c r="U31" i="3" s="1"/>
  <c r="L26" i="3"/>
  <c r="L24" i="3"/>
  <c r="L22" i="3"/>
  <c r="L20" i="3"/>
  <c r="K26" i="3"/>
  <c r="K24" i="3"/>
  <c r="K22" i="3"/>
  <c r="K20" i="3"/>
  <c r="J26" i="3"/>
  <c r="J24" i="3"/>
  <c r="J22" i="3"/>
  <c r="J20" i="3"/>
  <c r="I26" i="3"/>
  <c r="I24" i="3"/>
  <c r="I22" i="3"/>
  <c r="I20" i="3"/>
  <c r="H26" i="3"/>
  <c r="H24" i="3"/>
  <c r="H22" i="3"/>
  <c r="H20" i="3"/>
  <c r="G26" i="3"/>
  <c r="G24" i="3"/>
  <c r="G22" i="3"/>
  <c r="G20" i="3"/>
  <c r="F26" i="3"/>
  <c r="F22" i="3"/>
  <c r="X30" i="3"/>
  <c r="X31" i="3" s="1"/>
  <c r="V30" i="3"/>
  <c r="V31" i="3" s="1"/>
  <c r="T30" i="3"/>
  <c r="T31" i="3" s="1"/>
  <c r="C13" i="2" l="1"/>
  <c r="V4" i="3"/>
  <c r="W4" i="3"/>
  <c r="Q4" i="3"/>
  <c r="G4" i="3"/>
  <c r="C8" i="2"/>
  <c r="C8" i="4" s="1"/>
  <c r="C9" i="2"/>
  <c r="B9" i="2" s="1"/>
  <c r="F9" i="2" s="1"/>
  <c r="K23" i="12"/>
  <c r="U4" i="3" s="1"/>
  <c r="K12" i="12"/>
  <c r="C10" i="2" s="1"/>
  <c r="K14" i="12"/>
  <c r="C12" i="2" s="1"/>
  <c r="C12" i="4" s="1"/>
  <c r="B17" i="2"/>
  <c r="F17" i="2" s="1"/>
  <c r="C20" i="2"/>
  <c r="T4" i="3"/>
  <c r="X4" i="3"/>
  <c r="C24" i="2"/>
  <c r="Y4" i="3"/>
  <c r="C25" i="2"/>
  <c r="B23" i="2"/>
  <c r="F23" i="2" s="1"/>
  <c r="C22" i="4"/>
  <c r="B22" i="2"/>
  <c r="F22" i="2" s="1"/>
  <c r="B7" i="2"/>
  <c r="F7" i="2" s="1"/>
  <c r="C6" i="2"/>
  <c r="F4" i="3"/>
  <c r="K4" i="3"/>
  <c r="C11" i="2"/>
  <c r="R30" i="3"/>
  <c r="O30" i="3"/>
  <c r="N30" i="3"/>
  <c r="S30" i="3"/>
  <c r="P30" i="3"/>
  <c r="Q30" i="3"/>
  <c r="C13" i="4"/>
  <c r="B13" i="2"/>
  <c r="F13" i="2" s="1"/>
  <c r="C16" i="2"/>
  <c r="C19" i="2"/>
  <c r="S4" i="3"/>
  <c r="C15" i="2"/>
  <c r="C18" i="2"/>
  <c r="R4" i="3"/>
  <c r="C14" i="2"/>
  <c r="K30" i="3"/>
  <c r="I30" i="3"/>
  <c r="G30" i="3"/>
  <c r="L30" i="3"/>
  <c r="J30" i="3"/>
  <c r="H30" i="3"/>
  <c r="F30" i="3"/>
  <c r="K28" i="3"/>
  <c r="I28" i="3"/>
  <c r="G28" i="3"/>
  <c r="M28" i="3"/>
  <c r="L28" i="3"/>
  <c r="J28" i="3"/>
  <c r="H28" i="3"/>
  <c r="F28" i="3"/>
  <c r="T29" i="3" l="1"/>
  <c r="V29" i="3"/>
  <c r="E22" i="4" s="1"/>
  <c r="U29" i="3"/>
  <c r="Y29" i="3"/>
  <c r="X29" i="3"/>
  <c r="W29" i="3"/>
  <c r="E23" i="4" s="1"/>
  <c r="C21" i="2"/>
  <c r="C21" i="4" s="1"/>
  <c r="L4" i="3"/>
  <c r="B8" i="2"/>
  <c r="F8" i="2" s="1"/>
  <c r="B10" i="2"/>
  <c r="F10" i="2" s="1"/>
  <c r="C10" i="4"/>
  <c r="C9" i="4"/>
  <c r="J4" i="3"/>
  <c r="B12" i="2"/>
  <c r="F12" i="2" s="1"/>
  <c r="C20" i="4"/>
  <c r="B20" i="2"/>
  <c r="F20" i="2" s="1"/>
  <c r="C24" i="4"/>
  <c r="B24" i="2"/>
  <c r="F24" i="2" s="1"/>
  <c r="B25" i="2"/>
  <c r="F25" i="2" s="1"/>
  <c r="C25" i="4"/>
  <c r="B6" i="2"/>
  <c r="F6" i="2" s="1"/>
  <c r="C6" i="4"/>
  <c r="C11" i="4"/>
  <c r="B11" i="2"/>
  <c r="F11" i="2" s="1"/>
  <c r="Q29" i="3"/>
  <c r="E17" i="4" s="1"/>
  <c r="Q31" i="3"/>
  <c r="O31" i="3"/>
  <c r="N31" i="3"/>
  <c r="P31" i="3"/>
  <c r="S31" i="3"/>
  <c r="R31" i="3"/>
  <c r="R29" i="3"/>
  <c r="S29" i="3"/>
  <c r="P29" i="3"/>
  <c r="N29" i="3"/>
  <c r="O29" i="3"/>
  <c r="C16" i="4"/>
  <c r="B16" i="2"/>
  <c r="B14" i="2"/>
  <c r="C14" i="4"/>
  <c r="C18" i="4"/>
  <c r="B18" i="2"/>
  <c r="B15" i="2"/>
  <c r="C15" i="4"/>
  <c r="B19" i="2"/>
  <c r="C19" i="4"/>
  <c r="J31" i="3"/>
  <c r="H31" i="3"/>
  <c r="F31" i="3"/>
  <c r="I31" i="3"/>
  <c r="G31" i="3"/>
  <c r="K31" i="3"/>
  <c r="M31" i="3"/>
  <c r="L31" i="3"/>
  <c r="M29" i="3"/>
  <c r="E13" i="4" s="1"/>
  <c r="I29" i="3"/>
  <c r="H29" i="3"/>
  <c r="E8" i="4" s="1"/>
  <c r="L29" i="3"/>
  <c r="E12" i="4" s="1"/>
  <c r="G29" i="3"/>
  <c r="E7" i="4" s="1"/>
  <c r="K29" i="3"/>
  <c r="F29" i="3"/>
  <c r="J29" i="3"/>
  <c r="B21" i="2" l="1"/>
  <c r="F21" i="2" s="1"/>
  <c r="E21" i="4"/>
  <c r="E9" i="4"/>
  <c r="E10" i="4"/>
  <c r="E11" i="4"/>
  <c r="E25" i="4"/>
  <c r="E24" i="4"/>
  <c r="E20" i="4"/>
  <c r="E6" i="4"/>
  <c r="F19" i="2"/>
  <c r="E18" i="4"/>
  <c r="E19" i="4"/>
  <c r="E15" i="4"/>
  <c r="F18" i="2"/>
  <c r="E14" i="4"/>
  <c r="F16" i="2"/>
  <c r="F15" i="2"/>
  <c r="F14" i="2"/>
  <c r="E16" i="4"/>
  <c r="I25" i="2" l="1"/>
  <c r="I20" i="2"/>
  <c r="I21" i="2"/>
  <c r="I23" i="2"/>
  <c r="I24" i="2"/>
  <c r="I22" i="2"/>
  <c r="N7" i="2"/>
  <c r="N8" i="2"/>
  <c r="I17" i="2"/>
  <c r="I8" i="4"/>
  <c r="I7" i="4"/>
  <c r="I8" i="2"/>
  <c r="I7" i="2"/>
  <c r="I11" i="2"/>
  <c r="I6" i="2"/>
  <c r="I14" i="2"/>
  <c r="I10" i="2"/>
  <c r="I9" i="2"/>
  <c r="I13" i="2"/>
  <c r="I12" i="2"/>
  <c r="I15" i="2"/>
  <c r="I16" i="2"/>
  <c r="I19" i="2"/>
  <c r="I18" i="2"/>
  <c r="J8" i="2" l="1"/>
  <c r="K13" i="2"/>
  <c r="L18" i="2"/>
  <c r="J24" i="2"/>
  <c r="K8" i="2"/>
  <c r="L13" i="2"/>
  <c r="J19" i="2"/>
  <c r="K24" i="2"/>
  <c r="J10" i="2"/>
  <c r="K15" i="2"/>
  <c r="L20" i="2"/>
  <c r="L11" i="2"/>
  <c r="J17" i="2"/>
  <c r="K22" i="2"/>
  <c r="K9" i="2"/>
  <c r="L14" i="2"/>
  <c r="J20" i="2"/>
  <c r="K25" i="2"/>
  <c r="L9" i="2"/>
  <c r="J15" i="2"/>
  <c r="K20" i="2"/>
  <c r="L25" i="2"/>
  <c r="K11" i="2"/>
  <c r="L16" i="2"/>
  <c r="J22" i="2"/>
  <c r="L7" i="2"/>
  <c r="J13" i="2"/>
  <c r="K18" i="2"/>
  <c r="L23" i="2"/>
  <c r="L10" i="2"/>
  <c r="J16" i="2"/>
  <c r="K21" i="2"/>
  <c r="J11" i="2"/>
  <c r="K16" i="2"/>
  <c r="L21" i="2"/>
  <c r="K7" i="2"/>
  <c r="L12" i="2"/>
  <c r="J18" i="2"/>
  <c r="K23" i="2"/>
  <c r="J9" i="2"/>
  <c r="K14" i="2"/>
  <c r="L19" i="2"/>
  <c r="J25" i="2"/>
  <c r="G25" i="2" s="1"/>
  <c r="J12" i="2"/>
  <c r="K17" i="2"/>
  <c r="L22" i="2"/>
  <c r="J7" i="2"/>
  <c r="K12" i="2"/>
  <c r="L17" i="2"/>
  <c r="J23" i="2"/>
  <c r="L8" i="2"/>
  <c r="J14" i="2"/>
  <c r="K19" i="2"/>
  <c r="L24" i="2"/>
  <c r="K10" i="2"/>
  <c r="L15" i="2"/>
  <c r="J21" i="2"/>
  <c r="J6" i="2"/>
  <c r="K6" i="2"/>
  <c r="L6" i="2"/>
  <c r="N9" i="2"/>
  <c r="G8" i="2" l="1"/>
  <c r="D8" i="4" s="1"/>
  <c r="F8" i="4" s="1"/>
  <c r="G21" i="2"/>
  <c r="D21" i="4" s="1"/>
  <c r="F21" i="4" s="1"/>
  <c r="G22" i="2"/>
  <c r="D22" i="4" s="1"/>
  <c r="F22" i="4" s="1"/>
  <c r="G16" i="2"/>
  <c r="D16" i="4" s="1"/>
  <c r="F16" i="4" s="1"/>
  <c r="G14" i="2"/>
  <c r="D14" i="4" s="1"/>
  <c r="F14" i="4" s="1"/>
  <c r="G12" i="2"/>
  <c r="D12" i="4" s="1"/>
  <c r="F12" i="4" s="1"/>
  <c r="G9" i="2"/>
  <c r="D9" i="4" s="1"/>
  <c r="F9" i="4" s="1"/>
  <c r="G24" i="2"/>
  <c r="D24" i="4" s="1"/>
  <c r="F24" i="4" s="1"/>
  <c r="G19" i="2"/>
  <c r="D19" i="4" s="1"/>
  <c r="F19" i="4" s="1"/>
  <c r="G23" i="2"/>
  <c r="D23" i="4" s="1"/>
  <c r="F23" i="4" s="1"/>
  <c r="G18" i="2"/>
  <c r="D18" i="4" s="1"/>
  <c r="F18" i="4" s="1"/>
  <c r="G20" i="2"/>
  <c r="D20" i="4" s="1"/>
  <c r="F20" i="4" s="1"/>
  <c r="G17" i="2"/>
  <c r="D17" i="4" s="1"/>
  <c r="F17" i="4" s="1"/>
  <c r="D25" i="4"/>
  <c r="F25" i="4" s="1"/>
  <c r="G15" i="2"/>
  <c r="G6" i="2"/>
  <c r="G13" i="2"/>
  <c r="G11" i="2"/>
  <c r="G7" i="2"/>
  <c r="G10" i="2"/>
  <c r="O17" i="2" l="1"/>
  <c r="O14" i="2"/>
  <c r="O21" i="2"/>
  <c r="O22" i="2"/>
  <c r="O24" i="2"/>
  <c r="O18" i="2"/>
  <c r="O20" i="2"/>
  <c r="O19" i="2"/>
  <c r="O16" i="2"/>
  <c r="O23" i="2"/>
  <c r="O25" i="2"/>
  <c r="O15" i="2"/>
  <c r="D15" i="4"/>
  <c r="F15" i="4" s="1"/>
  <c r="O8" i="2"/>
  <c r="D11" i="4"/>
  <c r="F11" i="4" s="1"/>
  <c r="O11" i="2"/>
  <c r="D7" i="4"/>
  <c r="F7" i="4" s="1"/>
  <c r="O7" i="2"/>
  <c r="D13" i="4"/>
  <c r="F13" i="4" s="1"/>
  <c r="O13" i="2"/>
  <c r="O9" i="2"/>
  <c r="O12" i="2"/>
  <c r="D10" i="4"/>
  <c r="F10" i="4" s="1"/>
  <c r="O10" i="2"/>
  <c r="D6" i="4"/>
  <c r="F6" i="4" s="1"/>
  <c r="O6" i="2"/>
  <c r="J3" i="2"/>
  <c r="J16" i="4" l="1"/>
  <c r="J15" i="4"/>
  <c r="J23" i="4"/>
  <c r="J22" i="4"/>
  <c r="J18" i="4"/>
  <c r="J24" i="4"/>
  <c r="J19" i="4"/>
  <c r="J17" i="4"/>
  <c r="J25" i="4"/>
  <c r="J20" i="4"/>
  <c r="J21" i="4"/>
  <c r="J14" i="4"/>
  <c r="J11" i="4"/>
  <c r="I6" i="4"/>
  <c r="J6" i="4"/>
  <c r="J8" i="4"/>
  <c r="J9" i="4"/>
  <c r="J12" i="4"/>
  <c r="J10" i="4"/>
  <c r="J7" i="4"/>
  <c r="J13" i="4"/>
  <c r="I4"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hbjorge</author>
  </authors>
  <commentList>
    <comment ref="B2" authorId="0" shapeId="0" xr:uid="{00000000-0006-0000-0400-000001000000}">
      <text>
        <r>
          <rPr>
            <b/>
            <sz val="8"/>
            <color indexed="12"/>
            <rFont val="Tahoma"/>
            <family val="2"/>
          </rPr>
          <t>Relevant forskriftsbestemmelse</t>
        </r>
        <r>
          <rPr>
            <sz val="8"/>
            <color indexed="12"/>
            <rFont val="Tahoma"/>
            <family val="2"/>
          </rPr>
          <t xml:space="preserve">
§ 8-4 Kvalifikasjonskrav
(1) Oppdragsgiver kan stille minimumskrav til leverandørene, herunder til deres tekniske kvalifikasjoner og finansielle og økonomiske stilling. 
(2) Kravene skal sikre at leverandørene er egnet til å kunne oppfylle kontraktsforpliktelsene og skal stå i forhold til den ytelse som skal leveres.
(3) Kravene skal ikke diskriminere leverandørene på grunnlag av nasjonal eller lokal tilhørighet.</t>
        </r>
        <r>
          <rPr>
            <sz val="8"/>
            <color indexed="81"/>
            <rFont val="Tahoma"/>
            <family val="2"/>
          </rPr>
          <t xml:space="preserve">
</t>
        </r>
        <r>
          <rPr>
            <i/>
            <sz val="8"/>
            <color indexed="81"/>
            <rFont val="Tahoma"/>
            <family val="2"/>
          </rPr>
          <t>Kommentar:
Vurdering av leverandørenes tekniske kvalifikasjoner kan f.eks. baseres på faglig kompetanse, effektivitet, erfaring og pålitelighe</t>
        </r>
        <r>
          <rPr>
            <b/>
            <i/>
            <sz val="8"/>
            <color indexed="81"/>
            <rFont val="Tahoma"/>
            <family val="2"/>
          </rPr>
          <t>t</t>
        </r>
        <r>
          <rPr>
            <b/>
            <sz val="8"/>
            <color indexed="81"/>
            <rFont val="Tahoma"/>
            <family val="2"/>
          </rPr>
          <t xml:space="preserve">
</t>
        </r>
      </text>
    </comment>
  </commentList>
</comments>
</file>

<file path=xl/sharedStrings.xml><?xml version="1.0" encoding="utf-8"?>
<sst xmlns="http://schemas.openxmlformats.org/spreadsheetml/2006/main" count="460" uniqueCount="287">
  <si>
    <t>Poeng</t>
  </si>
  <si>
    <t>Firmanavn</t>
  </si>
  <si>
    <t>Pris</t>
  </si>
  <si>
    <t>Prispoeng</t>
  </si>
  <si>
    <t>Antall poeng tildelt PRIS</t>
  </si>
  <si>
    <t>Nr. 1</t>
  </si>
  <si>
    <t>Nr. 2</t>
  </si>
  <si>
    <t>Nr. 3</t>
  </si>
  <si>
    <t>Nr. 4</t>
  </si>
  <si>
    <t>Nr. 5</t>
  </si>
  <si>
    <t>Nr. 6</t>
  </si>
  <si>
    <t>Nr. 7</t>
  </si>
  <si>
    <t>Nr. 8</t>
  </si>
  <si>
    <t>Nr. 9</t>
  </si>
  <si>
    <t>Nr. 10</t>
  </si>
  <si>
    <t>Nr. 11</t>
  </si>
  <si>
    <t>Nr. 12</t>
  </si>
  <si>
    <t>Nr. 13</t>
  </si>
  <si>
    <t>Nr. 14</t>
  </si>
  <si>
    <t>Nr. 15</t>
  </si>
  <si>
    <t>Nr. 16</t>
  </si>
  <si>
    <t>Nr. 17</t>
  </si>
  <si>
    <t>Nr. 18</t>
  </si>
  <si>
    <t>Nr. 19</t>
  </si>
  <si>
    <t>Nr. 20</t>
  </si>
  <si>
    <t>Totalpoeng</t>
  </si>
  <si>
    <t>Kvalitets-poeng</t>
  </si>
  <si>
    <t>BEREGNING</t>
  </si>
  <si>
    <t>Sum kvalitetspoeng</t>
  </si>
  <si>
    <t>Fleksibilitet</t>
  </si>
  <si>
    <t>Her beregnes veid score for hvert enkelt kvalitetskriterium. Sum score er et utrykk for tilbudets oppfylles av kvalitetskriteriene.</t>
  </si>
  <si>
    <t>Max</t>
  </si>
  <si>
    <t>Oppfølging</t>
  </si>
  <si>
    <t>Nr.</t>
  </si>
  <si>
    <t>Adresse</t>
  </si>
  <si>
    <t>Kontaktperson</t>
  </si>
  <si>
    <t>Telefon</t>
  </si>
  <si>
    <t/>
  </si>
  <si>
    <t xml:space="preserve">Kvalifikasjonskrav </t>
  </si>
  <si>
    <t>Kontaktinformasjon</t>
  </si>
  <si>
    <t>Tildeling</t>
  </si>
  <si>
    <t>Evaluering</t>
  </si>
  <si>
    <t>Oppsummering</t>
  </si>
  <si>
    <t>Organisering av kontrakten</t>
  </si>
  <si>
    <t>Ledelse</t>
  </si>
  <si>
    <t>Kontraktsspesifikke referanser</t>
  </si>
  <si>
    <t>Kvalitetsnivå</t>
  </si>
  <si>
    <t>Antall poeng for KVALITET</t>
  </si>
  <si>
    <t>Miljø</t>
  </si>
  <si>
    <t>Total</t>
  </si>
  <si>
    <t>Største verdi</t>
  </si>
  <si>
    <t>Vekt</t>
  </si>
  <si>
    <t>Poeng / vekt</t>
  </si>
  <si>
    <t xml:space="preserve"> </t>
  </si>
  <si>
    <t>Kontraktsspesifikke forhold</t>
  </si>
  <si>
    <t>Kategori</t>
  </si>
  <si>
    <t>Emne</t>
  </si>
  <si>
    <t>Status fra "Avvisning"</t>
  </si>
  <si>
    <t>PB 5473 Majorstuen, 0305 Oslo</t>
  </si>
  <si>
    <t>Versjoner og endringer</t>
  </si>
  <si>
    <t>Versjon 2.1</t>
  </si>
  <si>
    <t>Tilpasset EU-systemet "Selecting best value" til norske forhold</t>
  </si>
  <si>
    <t>Ny evaluering fra 1 til 10 istedenfor 0,50,80 og 100</t>
  </si>
  <si>
    <t>Beste tilbud på kvalitet får maks. score for kvalitet, de andre justeres deretter.</t>
  </si>
  <si>
    <t>Inneholder 3 bransjer (renhold, vakt og bemanning) i samme regneark</t>
  </si>
  <si>
    <t>Versjon 2.2</t>
  </si>
  <si>
    <t>Tilpasset regelverket for offentlige anskaffelser</t>
  </si>
  <si>
    <t xml:space="preserve">Ny utregning av prispoeng basert på hvor mange % dyrere anbudet er </t>
  </si>
  <si>
    <t>enn det billigste anbudet.</t>
  </si>
  <si>
    <t xml:space="preserve">                                        Kvalifisering</t>
  </si>
  <si>
    <t xml:space="preserve">                                       Kontaktinformasjon</t>
  </si>
  <si>
    <t>Versjon 2.3</t>
  </si>
  <si>
    <t>Byttet navn fra SBL til NHO Service</t>
  </si>
  <si>
    <t>Versjon 2.4</t>
  </si>
  <si>
    <t>Version 3.0</t>
  </si>
  <si>
    <t>Description of the deliverances</t>
  </si>
  <si>
    <t>Personnel resource plan</t>
  </si>
  <si>
    <t>Recruitment procedures</t>
  </si>
  <si>
    <t>Basic skills</t>
  </si>
  <si>
    <t>Contract specific skills</t>
  </si>
  <si>
    <t xml:space="preserve">Higher level of education </t>
  </si>
  <si>
    <t xml:space="preserve">Quality level </t>
  </si>
  <si>
    <t>Health, Safety and Environmental management on site</t>
  </si>
  <si>
    <t>Methods and equipment on site</t>
  </si>
  <si>
    <t>Contract specific know-how of management</t>
  </si>
  <si>
    <t>Flexibility</t>
  </si>
  <si>
    <t>Availability of cleaning personnel</t>
  </si>
  <si>
    <t>Personnel follow-up on site</t>
  </si>
  <si>
    <t>Customer follow-up on site</t>
  </si>
  <si>
    <t>Qualifications and authority of site manager</t>
  </si>
  <si>
    <t>Handling of nonconformity and customer complaints</t>
  </si>
  <si>
    <t>HSE skills</t>
  </si>
  <si>
    <t>Communication system</t>
  </si>
  <si>
    <t>Uniforms and ID tags</t>
  </si>
  <si>
    <t>Contract specific references</t>
  </si>
  <si>
    <t>Plan for start of contract</t>
  </si>
  <si>
    <t>Organisation of contract</t>
  </si>
  <si>
    <t>Back-up system in case lack of staffing resources</t>
  </si>
  <si>
    <t xml:space="preserve">Usage of environmentally friendly chemicals (any unwanted components?) </t>
  </si>
  <si>
    <t xml:space="preserve">Process for reducing use of chemicals on site </t>
  </si>
  <si>
    <t>Typical consumption of chemicals per square meter and year on site (according to the criteria for Nordic eco-labelling of cleaning services)</t>
  </si>
  <si>
    <t>Dryer cleaning methods</t>
  </si>
  <si>
    <t>Process for reducing use of water on site (handling of used mops and cloths)</t>
  </si>
  <si>
    <t>Waste reduction plan for cleaning-related waste on site</t>
  </si>
  <si>
    <t>Typical waste production per square meter and year in the contract on site (according to the criteria for Nordic eco-labelling of cleaning services)</t>
  </si>
  <si>
    <t>Personnel</t>
  </si>
  <si>
    <t>Management</t>
  </si>
  <si>
    <t>Environmental</t>
  </si>
  <si>
    <t>Operational planning</t>
  </si>
  <si>
    <t>Skills and education</t>
  </si>
  <si>
    <t>Contract specific</t>
  </si>
  <si>
    <t>Skills and availability</t>
  </si>
  <si>
    <t>Follow up</t>
  </si>
  <si>
    <t>Other skills</t>
  </si>
  <si>
    <t>Other</t>
  </si>
  <si>
    <t>Chemicals</t>
  </si>
  <si>
    <t>Kjemikalier</t>
  </si>
  <si>
    <t>Vann</t>
  </si>
  <si>
    <t>Avfall</t>
  </si>
  <si>
    <t>Water</t>
  </si>
  <si>
    <t>Waste</t>
  </si>
  <si>
    <t>Plan for reduksjon av renholdsrelatert avfall på stedet</t>
  </si>
  <si>
    <t>Tekst</t>
  </si>
  <si>
    <t>Awarding</t>
  </si>
  <si>
    <t>Norsk</t>
  </si>
  <si>
    <t>English</t>
  </si>
  <si>
    <t>Dansk</t>
  </si>
  <si>
    <t>Distribute 100 points in the main categories; PRICE and QUALITY</t>
  </si>
  <si>
    <t>Point for PRICE</t>
  </si>
  <si>
    <t>Point for QUALITY</t>
  </si>
  <si>
    <t>Choose language</t>
  </si>
  <si>
    <t>Velg språk</t>
  </si>
  <si>
    <t>Points  / weight</t>
  </si>
  <si>
    <t>n/a</t>
  </si>
  <si>
    <t>Fordel poengene gitt for KVALITET ut på ønskede tildelingskriterier</t>
  </si>
  <si>
    <t>Distribute the points given for QUALITY among the chosen award criterias</t>
  </si>
  <si>
    <t>Evaluation</t>
  </si>
  <si>
    <t>Evaluer hvert enkelt tildelingskriterium på en skala fra 0 til 10 hvor 0 er ikke oppfylt og 10 er fullstendig oppfylt.</t>
  </si>
  <si>
    <t>Evaluate each award criteria on a scale fra 0 til 10 where 0 is not fulfilled and 10 is completely fulfilled</t>
  </si>
  <si>
    <t>Weight</t>
  </si>
  <si>
    <t>Sum Quality points</t>
  </si>
  <si>
    <t>Normalisert kvalitetspoeng</t>
  </si>
  <si>
    <t>Normalised Quality points</t>
  </si>
  <si>
    <t>Price</t>
  </si>
  <si>
    <t>Points awarded PRICE</t>
  </si>
  <si>
    <t>No.</t>
  </si>
  <si>
    <t>Name of Company</t>
  </si>
  <si>
    <t>Price points</t>
  </si>
  <si>
    <t>Sett inn pris for de kvalifiserte bedrifter som er med på konkurransen</t>
  </si>
  <si>
    <t>Fill in price given for each of the qualified competitors</t>
  </si>
  <si>
    <t>Summarised</t>
  </si>
  <si>
    <t>Quality Points</t>
  </si>
  <si>
    <t>Total points</t>
  </si>
  <si>
    <t>Oppsummering av tilbudene med beregning av tilbud som gir høyeste verdi.</t>
  </si>
  <si>
    <t xml:space="preserve"> Summarised the different tenders and calculation of the total best value.</t>
  </si>
  <si>
    <t>Personale</t>
  </si>
  <si>
    <t>Miljøfaktorer</t>
  </si>
  <si>
    <t>Operasjonell planlegging</t>
  </si>
  <si>
    <t>Kunnskaper og utdanning</t>
  </si>
  <si>
    <t>Dyktighet og tilgjengelighet</t>
  </si>
  <si>
    <t>Andre kunnskaper</t>
  </si>
  <si>
    <t>Annet</t>
  </si>
  <si>
    <t>Beskrivelse av leveransene</t>
  </si>
  <si>
    <t>Personalressursplan</t>
  </si>
  <si>
    <t>Ansettelsesprosedyrer</t>
  </si>
  <si>
    <t>Grunnleggende kunnskaper</t>
  </si>
  <si>
    <t>Kontraktsspesifikke kunnskaper</t>
  </si>
  <si>
    <t>Høyere utdanning</t>
  </si>
  <si>
    <t>Styring av helse, miljø og sikkerhet (HMS) på stedet</t>
  </si>
  <si>
    <t>Metoder og utstyr på stedet</t>
  </si>
  <si>
    <t>Tilgjengelighet av renholdspersonale</t>
  </si>
  <si>
    <t>Oppfølging av personale på stedet</t>
  </si>
  <si>
    <t>Oppfølging av kunden på stedet</t>
  </si>
  <si>
    <t>Kvalifikasjoner og myndighet til lederen på stedet</t>
  </si>
  <si>
    <t>Håndtering av avvik og klager fra kunder</t>
  </si>
  <si>
    <t>HMS-kunnskaper</t>
  </si>
  <si>
    <t>Kommunikasjonssystem</t>
  </si>
  <si>
    <t>Uniformer og identitetskort</t>
  </si>
  <si>
    <t>Plan for oppstart av kontrakten</t>
  </si>
  <si>
    <t>Sviktrutiner i tilfelle avmangle på personalressurser</t>
  </si>
  <si>
    <t>Bruk av miljøvennlige kjemikalier (noen uønskede komponenter?)</t>
  </si>
  <si>
    <t>Prosess for å redusere bruk av kjemikalier på stedet</t>
  </si>
  <si>
    <t>Typisk forbruk av kjemikalier pr. kvm. og år (beregnet i henhold til kriteriene for nordisk miljømerking av renholdstjenester)</t>
  </si>
  <si>
    <t>Typisk produksjon av avfall pr. kvm. og år i kontrakten på stedet (beregnet i henhold til kriteriene for nordisk miljømerking av renholdstjenester)</t>
  </si>
  <si>
    <t>Kontraktsspesifikk kunnskapsforvaltning</t>
  </si>
  <si>
    <t>Tørrere rengjøringsmetoder</t>
  </si>
  <si>
    <t>Prosess for å redusere bruk av vann på stedet (håndtering av brukte mopper og kluter)</t>
  </si>
  <si>
    <t>Andre opplysninger</t>
  </si>
  <si>
    <t>Lagt inn plass til andre opplysninger under Tilbydere</t>
  </si>
  <si>
    <t>Engelsk utgave</t>
  </si>
  <si>
    <t>Versjon 1.0</t>
  </si>
  <si>
    <t>Versjon 2.0</t>
  </si>
  <si>
    <t>Antall poeng for MILJØ</t>
  </si>
  <si>
    <t>Normalisert miljø</t>
  </si>
  <si>
    <t>Sett inn ønsket forhold mellom PRIS, PERSONALE, LEDELSE og MILJØ slik at summen blir 100</t>
  </si>
  <si>
    <t>Tore Herseth Barlo, Utviklingssjef</t>
  </si>
  <si>
    <t>Antall poeng for PRIS</t>
  </si>
  <si>
    <t xml:space="preserve">                  Prosedyre for bruk av Høyeste verdi</t>
  </si>
  <si>
    <t>Trinn</t>
  </si>
  <si>
    <t>Handling</t>
  </si>
  <si>
    <t>Før utlysning</t>
  </si>
  <si>
    <t>Velg fane "Kvalifisering" og sett inn eventuell egne kvalifikasjonskrav i cellene med blå tekst.</t>
  </si>
  <si>
    <t>Etter utlysning</t>
  </si>
  <si>
    <t>Velg fane "Kvalifisering" og godkjenn eller underkjenn de kvalifikasjonskrav som gjelder for konkurransen.</t>
  </si>
  <si>
    <t>Velg fane "Evaluering" og sett inn korrekt score fra 0 til 10 på hvert tildelingskriterium for alle de kvalifiserte tilbudene. Husk at avviste tilbud ikke skal evalueres.</t>
  </si>
  <si>
    <r>
      <t xml:space="preserve">Velg fane "Oppsummering" og sjekk ut hvilket tilbud som oppnådde </t>
    </r>
    <r>
      <rPr>
        <b/>
        <sz val="10"/>
        <rFont val="Arial"/>
        <family val="2"/>
      </rPr>
      <t>Høyeste verdi</t>
    </r>
    <r>
      <rPr>
        <sz val="10"/>
        <rFont val="Arial"/>
        <family val="2"/>
      </rPr>
      <t>.</t>
    </r>
  </si>
  <si>
    <t>Kvalitet</t>
  </si>
  <si>
    <t>Kvalitet, ledelse</t>
  </si>
  <si>
    <t>Fleksibilitet hos ledelse</t>
  </si>
  <si>
    <t>Sviktrutiner i tilfelle av mangel på renholdere</t>
  </si>
  <si>
    <t>Oppfølging av personell på stedet</t>
  </si>
  <si>
    <t>Normalisert kvalitet</t>
  </si>
  <si>
    <t>Lineær</t>
  </si>
  <si>
    <t>Modell</t>
  </si>
  <si>
    <t>Hybrid</t>
  </si>
  <si>
    <t>Knekk</t>
  </si>
  <si>
    <t>Grafisk</t>
  </si>
  <si>
    <t>Høyeste poeng</t>
  </si>
  <si>
    <t>Høyeste pris</t>
  </si>
  <si>
    <t>Laveste pris</t>
  </si>
  <si>
    <t>Diff</t>
  </si>
  <si>
    <t>Poengandel</t>
  </si>
  <si>
    <t>Prosentandel</t>
  </si>
  <si>
    <t>Tilpasset NS-INSTA 810:2011 og Byggforskserien 720.208 og inneholder 3 mulige</t>
  </si>
  <si>
    <t>modeller for omgjøring av pris til poeng. Inneholder kun tildelingskriterier for renhold.</t>
  </si>
  <si>
    <t>Versjon 4.0R</t>
  </si>
  <si>
    <t>Vektingsmodeller</t>
  </si>
  <si>
    <t>Versjon 4.1R</t>
  </si>
  <si>
    <t>Rettet opp tekst under Avvisning slik at alle må bevares med JA for å bli godkjent.</t>
  </si>
  <si>
    <t>Versjon 4.2R</t>
  </si>
  <si>
    <t>Lagt til ledetekst på tildelingskriterier slik at det er lettere å forstå at man</t>
  </si>
  <si>
    <t>Inspeksjoner, avvikshåndtering og rapportering (Håndtering av avvik og klager fra kunder)</t>
  </si>
  <si>
    <t>Versjon 5.0D</t>
  </si>
  <si>
    <t>Faste kostnader</t>
  </si>
  <si>
    <t>Variable kostnader</t>
  </si>
  <si>
    <t>Totale kostnader</t>
  </si>
  <si>
    <t>Leverandør</t>
  </si>
  <si>
    <t xml:space="preserve">Velg fane "Tildeling" og velg forholdstall for Pris og Kvalitet. Fordel kvalitetspoengene på de tildelingskriterier som er relevant for konkurransen. </t>
  </si>
  <si>
    <t>Velg fane " Leverandører" og sett inn kontaktinformasjon på inntil 20 Leverandører.</t>
  </si>
  <si>
    <t>Navn på konkurransen</t>
  </si>
  <si>
    <t>Velg fane "Leverandører" og sett inn navn på konkurransen.</t>
  </si>
  <si>
    <t>Tilpasset DIFIs mal for anskaffelser av renholdstjenester fra august 2015</t>
  </si>
  <si>
    <t>skal fordele poengene fra hovedkategoriene.</t>
  </si>
  <si>
    <t>Sett inn ønsket forhold mellom PRIS og KVALITETslik at summen blir 100</t>
  </si>
  <si>
    <t>( HMS)</t>
  </si>
  <si>
    <t xml:space="preserve">                        Avvisning</t>
  </si>
  <si>
    <t>Er leverandøren en godkjent bedriftshelsetjeneste av Arbeidstilsynet (Bedrifter uten pålagt BHT, trenger ikke godkjenning)</t>
  </si>
  <si>
    <t xml:space="preserve">Har leverandøren dokumentert ordnede forhold med hensyn til betaling av skatt, arbeidsavgift og merverdiavgift med SKATTEATTEST?  </t>
  </si>
  <si>
    <t>Har leverandøren dokumentert at den er et lovlig etablert foretak med FIRMAATTEST?</t>
  </si>
  <si>
    <t>Kompetanse</t>
  </si>
  <si>
    <t>Oppdragsforståelse</t>
  </si>
  <si>
    <t>E-post</t>
  </si>
  <si>
    <t>Har leverandøren et gjennomgående godt kvalitetsssystem for ytelsene som leveres ?</t>
  </si>
  <si>
    <t xml:space="preserve">Bransjekunnskap om relevant brukergrupper, samt leverandørens kortfattet analyse av oppdragsgivers behov </t>
  </si>
  <si>
    <t>Overordnet beskrivelse av hvordan oppdraget vil bli løst, herunder operativ organisering av tilbudet</t>
  </si>
  <si>
    <t>Sykefraværs- og nærværsarbeid for ledere og ansatte</t>
  </si>
  <si>
    <t>Involvering og forankring hos kunden, samt dokumentasjonsrutiner på utførte tiltak</t>
  </si>
  <si>
    <t xml:space="preserve">Tilgjengelighet for brukere, herunder systemer for måling av responstid og vikarordninger/erstatningsløsninger ved sykdom/fravær hos leverandør </t>
  </si>
  <si>
    <t>Relevant utstyr tilgjengelig for undersøkelser og oppfølgning</t>
  </si>
  <si>
    <t>Tjenestens innhold</t>
  </si>
  <si>
    <t xml:space="preserve">Faglig nivå til nøkkelpersonell som har internansvar for tilbudet og organisering </t>
  </si>
  <si>
    <t>Faglig nivå på rådgivere og behandlere, som er tilgjengelig for brukere</t>
  </si>
  <si>
    <t>Kvaliteter utover de minstekrav som er i oppgitt i kravspesifikasjonen og kontraktskrav</t>
  </si>
  <si>
    <t xml:space="preserve">Beskrivelse av systemer for helseobservasjon, herunder kartlegging og benyttede metoder for ansattes risikoeksponering </t>
  </si>
  <si>
    <t>Har leverandøren tilstrekkelig finansiell styrke til å kunne oppfylle kontrakten?</t>
  </si>
  <si>
    <t>Vurder om Leverandøren oppfyller minimumskrav i kravspesifikasjonen. Skriv JA eller NEI på hvert krav, også de som er tomme.</t>
  </si>
  <si>
    <t>I de tomme cellene kan du fyll inn eventuelle andre avvisningskriterier som er relevant for konkurransen.</t>
  </si>
  <si>
    <t>Kontroll av om leverandøren oppfyller absolutte krav til konkurransen.</t>
  </si>
  <si>
    <t>I de tomme cellene kan du fyll inn eventuelle andre kvalifikasjonskriterier som er relevant for konkurransen.</t>
  </si>
  <si>
    <t>Leverandøren må oppfylle kvalifikasjonskravene listet under for å kunne være kvalifisert for deltakelse i konkurransen. Det er kun kvalifiserte leverandører som vil få sine tilbud evaluert. Skriv JA og NEI på hvert krav, også de tomme cellene.</t>
  </si>
  <si>
    <t>Lansert oktober 2016</t>
  </si>
  <si>
    <t>Max poeng for PRIS</t>
  </si>
  <si>
    <t>Leverandører</t>
  </si>
  <si>
    <t>Kvalitetspoeng</t>
  </si>
  <si>
    <t>Total poeng</t>
  </si>
  <si>
    <t>Versjon 5.1BHT</t>
  </si>
  <si>
    <r>
      <rPr>
        <b/>
        <sz val="8"/>
        <rFont val="Arial"/>
        <family val="2"/>
      </rPr>
      <t>Valg av modell for evaluering av pris.</t>
    </r>
    <r>
      <rPr>
        <sz val="8"/>
        <rFont val="Arial"/>
        <family val="2"/>
      </rPr>
      <t xml:space="preserve">
Det brukes en hybrid modell for beregning av prispoeng. Hybridmodellen bruker den lineære poengberegning opp til et kvekkpunkt, deretter fortsetter den med en kurvefordelt modell slik at prispoengene aldri går under null. En lineær modell vil gi negeative prispoeng derfor det er mer enn 100% i pris. En kurvefordelt modell går ut på å dividere den lavest pris med den evaluerte og multiplisere med max score.</t>
    </r>
  </si>
  <si>
    <t>Sett inn pris for de kvalifiserte bedrifter som er med på konkurransen både faste og variable kostnader</t>
  </si>
  <si>
    <t>Velg fane "Avvisning" og sett inn eventuelle egne avvisningskriterier i cellene med blå tekst.</t>
  </si>
  <si>
    <t>Velg fane "Avvisning" og godkjenn eller underkjenn valgte minimumskrav som gjelder for konkurransen.</t>
  </si>
  <si>
    <t>Velg fane "Pris" og sett inn pris på de kvalifiserte tilbudene. Det er mulig å legge inn to priser som summeres før utregning av prispoeng. Det er valgt en hybridmodell med knekkpunkt 75% for poengberegning av pris.</t>
  </si>
  <si>
    <t>Eget krav</t>
  </si>
  <si>
    <t>Maksimale poeng</t>
  </si>
  <si>
    <t>Tilpasset BHT og inneholder kun hybridmodell for prispoeng</t>
  </si>
  <si>
    <t>NHO Service og Handel</t>
  </si>
  <si>
    <t>thb@nhosh.no</t>
  </si>
  <si>
    <t>www.nhosh.no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</si>
</sst>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quot;kr&quot;\ * #,##0_);_(&quot;kr&quot;\ * \(#,##0\);_(&quot;kr&quot;\ * &quot;-&quot;_);_(@_)"/>
    <numFmt numFmtId="165" formatCode="0.0"/>
    <numFmt numFmtId="166" formatCode="#,##0.0_);\(#,##0.0\)"/>
    <numFmt numFmtId="167" formatCode="[&lt;=99999999]##_ ##_ ##_ ##;\(\+##\)_ ##_ ##_ ##_ ##"/>
    <numFmt numFmtId="168" formatCode="#,##0_);\(#,##0\)"/>
    <numFmt numFmtId="169" formatCode="0.0000000000"/>
  </numFmts>
  <fonts count="38" x14ac:knownFonts="1">
    <font>
      <sz val="10"/>
      <name val="Arial"/>
    </font>
    <font>
      <sz val="10"/>
      <name val="Arial"/>
      <family val="2"/>
    </font>
    <font>
      <sz val="14"/>
      <name val="Arial"/>
      <family val="2"/>
    </font>
    <font>
      <sz val="8"/>
      <name val="Arial"/>
      <family val="2"/>
    </font>
    <font>
      <b/>
      <sz val="10"/>
      <name val="Arial"/>
      <family val="2"/>
    </font>
    <font>
      <sz val="10"/>
      <color indexed="8"/>
      <name val="Arial"/>
      <family val="2"/>
    </font>
    <font>
      <sz val="10"/>
      <name val="Arial"/>
      <family val="2"/>
    </font>
    <font>
      <b/>
      <sz val="10"/>
      <name val="Arial"/>
      <family val="2"/>
    </font>
    <font>
      <sz val="10"/>
      <name val="Arial"/>
      <family val="2"/>
    </font>
    <font>
      <b/>
      <sz val="10"/>
      <color indexed="8"/>
      <name val="Arial"/>
      <family val="2"/>
    </font>
    <font>
      <b/>
      <sz val="14"/>
      <name val="Arial"/>
      <family val="2"/>
    </font>
    <font>
      <sz val="10"/>
      <color indexed="18"/>
      <name val="Arial"/>
      <family val="2"/>
    </font>
    <font>
      <sz val="10"/>
      <color indexed="18"/>
      <name val="Arial"/>
      <family val="2"/>
    </font>
    <font>
      <b/>
      <sz val="10"/>
      <color indexed="18"/>
      <name val="Arial"/>
      <family val="2"/>
    </font>
    <font>
      <u/>
      <sz val="10"/>
      <color indexed="12"/>
      <name val="Arial"/>
      <family val="2"/>
    </font>
    <font>
      <sz val="8"/>
      <color indexed="12"/>
      <name val="Tahoma"/>
      <family val="2"/>
    </font>
    <font>
      <b/>
      <sz val="8"/>
      <color indexed="81"/>
      <name val="Tahoma"/>
      <family val="2"/>
    </font>
    <font>
      <b/>
      <sz val="8"/>
      <color indexed="12"/>
      <name val="Tahoma"/>
      <family val="2"/>
    </font>
    <font>
      <sz val="8"/>
      <color indexed="81"/>
      <name val="Tahoma"/>
      <family val="2"/>
    </font>
    <font>
      <i/>
      <sz val="8"/>
      <color indexed="81"/>
      <name val="Tahoma"/>
      <family val="2"/>
    </font>
    <font>
      <sz val="10"/>
      <color indexed="12"/>
      <name val="Arial"/>
      <family val="2"/>
    </font>
    <font>
      <b/>
      <i/>
      <sz val="8"/>
      <color indexed="81"/>
      <name val="Tahoma"/>
      <family val="2"/>
    </font>
    <font>
      <sz val="10"/>
      <name val="Arial"/>
      <family val="2"/>
    </font>
    <font>
      <sz val="9"/>
      <name val="Arial"/>
      <family val="2"/>
    </font>
    <font>
      <b/>
      <sz val="14"/>
      <name val="Arial"/>
      <family val="2"/>
    </font>
    <font>
      <sz val="14"/>
      <name val="Arial"/>
      <family val="2"/>
    </font>
    <font>
      <sz val="20"/>
      <color indexed="18"/>
      <name val="Arial"/>
      <family val="2"/>
    </font>
    <font>
      <b/>
      <u/>
      <sz val="10"/>
      <name val="Arial"/>
      <family val="2"/>
    </font>
    <font>
      <u/>
      <sz val="10"/>
      <color theme="11"/>
      <name val="Arial"/>
    </font>
    <font>
      <sz val="14"/>
      <color rgb="FFFF0000"/>
      <name val="Arial"/>
      <family val="2"/>
    </font>
    <font>
      <sz val="10"/>
      <color theme="1"/>
      <name val="Arial"/>
      <family val="2"/>
    </font>
    <font>
      <sz val="10"/>
      <name val="Arial"/>
    </font>
    <font>
      <b/>
      <sz val="10"/>
      <color theme="1"/>
      <name val="Arial"/>
      <family val="2"/>
    </font>
    <font>
      <b/>
      <sz val="11"/>
      <color theme="1"/>
      <name val="Calibri"/>
      <family val="2"/>
      <scheme val="minor"/>
    </font>
    <font>
      <b/>
      <sz val="8"/>
      <name val="Arial"/>
      <family val="2"/>
    </font>
    <font>
      <sz val="10"/>
      <color rgb="FFFF0000"/>
      <name val="Arial"/>
      <family val="2"/>
    </font>
    <font>
      <sz val="12"/>
      <color indexed="18"/>
      <name val="Arial"/>
      <family val="2"/>
    </font>
    <font>
      <sz val="8"/>
      <color rgb="FFFF0000"/>
      <name val="Arial"/>
      <family val="2"/>
    </font>
  </fonts>
  <fills count="15">
    <fill>
      <patternFill patternType="none"/>
    </fill>
    <fill>
      <patternFill patternType="gray125"/>
    </fill>
    <fill>
      <patternFill patternType="solid">
        <fgColor indexed="42"/>
        <bgColor indexed="64"/>
      </patternFill>
    </fill>
    <fill>
      <patternFill patternType="solid">
        <fgColor indexed="9"/>
        <bgColor indexed="64"/>
      </patternFill>
    </fill>
    <fill>
      <patternFill patternType="solid">
        <fgColor indexed="22"/>
        <bgColor indexed="64"/>
      </patternFill>
    </fill>
    <fill>
      <patternFill patternType="solid">
        <fgColor indexed="47"/>
        <bgColor indexed="64"/>
      </patternFill>
    </fill>
    <fill>
      <patternFill patternType="solid">
        <fgColor indexed="41"/>
        <bgColor indexed="64"/>
      </patternFill>
    </fill>
    <fill>
      <patternFill patternType="solid">
        <fgColor indexed="43"/>
        <bgColor indexed="64"/>
      </patternFill>
    </fill>
    <fill>
      <patternFill patternType="solid">
        <fgColor rgb="FFCCFFFF"/>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39997558519241921"/>
        <bgColor indexed="64"/>
      </patternFill>
    </fill>
    <fill>
      <patternFill patternType="solid">
        <fgColor theme="8" tint="0.59999389629810485"/>
        <bgColor indexed="64"/>
      </patternFill>
    </fill>
    <fill>
      <patternFill patternType="solid">
        <fgColor theme="0" tint="-0.249977111117893"/>
        <bgColor indexed="64"/>
      </patternFill>
    </fill>
    <fill>
      <patternFill patternType="solid">
        <fgColor rgb="FF92D050"/>
        <bgColor indexed="64"/>
      </patternFill>
    </fill>
  </fills>
  <borders count="88">
    <border>
      <left/>
      <right/>
      <top/>
      <bottom/>
      <diagonal/>
    </border>
    <border>
      <left style="thin">
        <color auto="1"/>
      </left>
      <right style="thin">
        <color auto="1"/>
      </right>
      <top style="medium">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style="thin">
        <color auto="1"/>
      </right>
      <top style="hair">
        <color auto="1"/>
      </top>
      <bottom style="hair">
        <color auto="1"/>
      </bottom>
      <diagonal/>
    </border>
    <border>
      <left style="thin">
        <color auto="1"/>
      </left>
      <right style="thin">
        <color auto="1"/>
      </right>
      <top/>
      <bottom style="hair">
        <color auto="1"/>
      </bottom>
      <diagonal/>
    </border>
    <border>
      <left style="medium">
        <color auto="1"/>
      </left>
      <right style="thin">
        <color auto="1"/>
      </right>
      <top/>
      <bottom style="hair">
        <color auto="1"/>
      </bottom>
      <diagonal/>
    </border>
    <border>
      <left style="medium">
        <color auto="1"/>
      </left>
      <right style="thin">
        <color auto="1"/>
      </right>
      <top style="hair">
        <color auto="1"/>
      </top>
      <bottom style="hair">
        <color auto="1"/>
      </bottom>
      <diagonal/>
    </border>
    <border>
      <left style="medium">
        <color auto="1"/>
      </left>
      <right style="medium">
        <color auto="1"/>
      </right>
      <top style="medium">
        <color auto="1"/>
      </top>
      <bottom style="hair">
        <color auto="1"/>
      </bottom>
      <diagonal/>
    </border>
    <border>
      <left style="medium">
        <color auto="1"/>
      </left>
      <right style="medium">
        <color auto="1"/>
      </right>
      <top style="hair">
        <color auto="1"/>
      </top>
      <bottom/>
      <diagonal/>
    </border>
    <border>
      <left style="thin">
        <color auto="1"/>
      </left>
      <right style="thin">
        <color auto="1"/>
      </right>
      <top style="medium">
        <color auto="1"/>
      </top>
      <bottom style="hair">
        <color auto="1"/>
      </bottom>
      <diagonal/>
    </border>
    <border>
      <left style="medium">
        <color auto="1"/>
      </left>
      <right style="thin">
        <color auto="1"/>
      </right>
      <top style="medium">
        <color auto="1"/>
      </top>
      <bottom style="thin">
        <color auto="1"/>
      </bottom>
      <diagonal/>
    </border>
    <border>
      <left style="medium">
        <color auto="1"/>
      </left>
      <right/>
      <top style="thin">
        <color auto="1"/>
      </top>
      <bottom style="thin">
        <color auto="1"/>
      </bottom>
      <diagonal/>
    </border>
    <border>
      <left style="medium">
        <color auto="1"/>
      </left>
      <right/>
      <top style="hair">
        <color auto="1"/>
      </top>
      <bottom style="hair">
        <color auto="1"/>
      </bottom>
      <diagonal/>
    </border>
    <border>
      <left style="medium">
        <color auto="1"/>
      </left>
      <right/>
      <top style="hair">
        <color auto="1"/>
      </top>
      <bottom style="medium">
        <color auto="1"/>
      </bottom>
      <diagonal/>
    </border>
    <border>
      <left style="thin">
        <color auto="1"/>
      </left>
      <right style="medium">
        <color auto="1"/>
      </right>
      <top style="hair">
        <color auto="1"/>
      </top>
      <bottom style="hair">
        <color auto="1"/>
      </bottom>
      <diagonal/>
    </border>
    <border>
      <left style="thin">
        <color auto="1"/>
      </left>
      <right style="thin">
        <color auto="1"/>
      </right>
      <top style="hair">
        <color auto="1"/>
      </top>
      <bottom style="medium">
        <color auto="1"/>
      </bottom>
      <diagonal/>
    </border>
    <border>
      <left style="thin">
        <color auto="1"/>
      </left>
      <right style="medium">
        <color auto="1"/>
      </right>
      <top style="hair">
        <color auto="1"/>
      </top>
      <bottom style="medium">
        <color auto="1"/>
      </bottom>
      <diagonal/>
    </border>
    <border>
      <left style="medium">
        <color auto="1"/>
      </left>
      <right/>
      <top style="medium">
        <color auto="1"/>
      </top>
      <bottom style="hair">
        <color auto="1"/>
      </bottom>
      <diagonal/>
    </border>
    <border>
      <left style="medium">
        <color auto="1"/>
      </left>
      <right/>
      <top/>
      <bottom style="medium">
        <color auto="1"/>
      </bottom>
      <diagonal/>
    </border>
    <border>
      <left style="thin">
        <color auto="1"/>
      </left>
      <right style="medium">
        <color auto="1"/>
      </right>
      <top style="medium">
        <color auto="1"/>
      </top>
      <bottom style="thin">
        <color auto="1"/>
      </bottom>
      <diagonal/>
    </border>
    <border>
      <left style="medium">
        <color auto="1"/>
      </left>
      <right/>
      <top style="medium">
        <color auto="1"/>
      </top>
      <bottom style="thin">
        <color auto="1"/>
      </bottom>
      <diagonal/>
    </border>
    <border>
      <left style="medium">
        <color auto="1"/>
      </left>
      <right style="thin">
        <color auto="1"/>
      </right>
      <top style="hair">
        <color auto="1"/>
      </top>
      <bottom style="medium">
        <color auto="1"/>
      </bottom>
      <diagonal/>
    </border>
    <border>
      <left style="medium">
        <color auto="1"/>
      </left>
      <right/>
      <top/>
      <bottom/>
      <diagonal/>
    </border>
    <border>
      <left/>
      <right style="medium">
        <color auto="1"/>
      </right>
      <top/>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thin">
        <color auto="1"/>
      </left>
      <right/>
      <top/>
      <bottom style="thin">
        <color auto="1"/>
      </bottom>
      <diagonal/>
    </border>
    <border>
      <left style="thin">
        <color auto="1"/>
      </left>
      <right style="medium">
        <color auto="1"/>
      </right>
      <top style="medium">
        <color auto="1"/>
      </top>
      <bottom style="medium">
        <color auto="1"/>
      </bottom>
      <diagonal/>
    </border>
    <border>
      <left style="thin">
        <color auto="1"/>
      </left>
      <right style="thin">
        <color auto="1"/>
      </right>
      <top/>
      <bottom style="thin">
        <color auto="1"/>
      </bottom>
      <diagonal/>
    </border>
    <border>
      <left style="thin">
        <color auto="1"/>
      </left>
      <right style="thin">
        <color auto="1"/>
      </right>
      <top/>
      <bottom style="medium">
        <color auto="1"/>
      </bottom>
      <diagonal/>
    </border>
    <border>
      <left style="thin">
        <color auto="1"/>
      </left>
      <right style="medium">
        <color auto="1"/>
      </right>
      <top/>
      <bottom style="hair">
        <color auto="1"/>
      </bottom>
      <diagonal/>
    </border>
    <border>
      <left style="thin">
        <color auto="1"/>
      </left>
      <right style="medium">
        <color auto="1"/>
      </right>
      <top/>
      <bottom style="thin">
        <color auto="1"/>
      </bottom>
      <diagonal/>
    </border>
    <border>
      <left style="thin">
        <color auto="1"/>
      </left>
      <right style="medium">
        <color auto="1"/>
      </right>
      <top/>
      <bottom style="medium">
        <color auto="1"/>
      </bottom>
      <diagonal/>
    </border>
    <border>
      <left style="medium">
        <color auto="1"/>
      </left>
      <right style="thin">
        <color auto="1"/>
      </right>
      <top style="hair">
        <color auto="1"/>
      </top>
      <bottom/>
      <diagonal/>
    </border>
    <border>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right style="thin">
        <color auto="1"/>
      </right>
      <top/>
      <bottom/>
      <diagonal/>
    </border>
    <border>
      <left style="thin">
        <color auto="1"/>
      </left>
      <right/>
      <top style="medium">
        <color auto="1"/>
      </top>
      <bottom style="thin">
        <color auto="1"/>
      </bottom>
      <diagonal/>
    </border>
    <border>
      <left style="thin">
        <color auto="1"/>
      </left>
      <right style="medium">
        <color auto="1"/>
      </right>
      <top/>
      <bottom/>
      <diagonal/>
    </border>
    <border>
      <left style="medium">
        <color auto="1"/>
      </left>
      <right style="thin">
        <color auto="1"/>
      </right>
      <top/>
      <bottom/>
      <diagonal/>
    </border>
    <border>
      <left style="thin">
        <color auto="1"/>
      </left>
      <right/>
      <top/>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bottom style="medium">
        <color auto="1"/>
      </bottom>
      <diagonal/>
    </border>
    <border>
      <left/>
      <right/>
      <top/>
      <bottom style="medium">
        <color auto="1"/>
      </bottom>
      <diagonal/>
    </border>
    <border>
      <left style="thin">
        <color auto="1"/>
      </left>
      <right/>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style="medium">
        <color auto="1"/>
      </right>
      <top style="medium">
        <color auto="1"/>
      </top>
      <bottom style="thin">
        <color auto="1"/>
      </bottom>
      <diagonal/>
    </border>
    <border>
      <left style="thin">
        <color auto="1"/>
      </left>
      <right/>
      <top style="thin">
        <color auto="1"/>
      </top>
      <bottom style="thin">
        <color auto="1"/>
      </bottom>
      <diagonal/>
    </border>
    <border>
      <left/>
      <right style="thin">
        <color auto="1"/>
      </right>
      <top style="medium">
        <color auto="1"/>
      </top>
      <bottom style="thin">
        <color auto="1"/>
      </bottom>
      <diagonal/>
    </border>
    <border>
      <left style="medium">
        <color auto="1"/>
      </left>
      <right/>
      <top style="medium">
        <color auto="1"/>
      </top>
      <bottom style="medium">
        <color auto="1"/>
      </bottom>
      <diagonal/>
    </border>
    <border>
      <left/>
      <right/>
      <top style="medium">
        <color auto="1"/>
      </top>
      <bottom style="thin">
        <color auto="1"/>
      </bottom>
      <diagonal/>
    </border>
    <border>
      <left style="thin">
        <color auto="1"/>
      </left>
      <right style="thin">
        <color auto="1"/>
      </right>
      <top style="medium">
        <color auto="1"/>
      </top>
      <bottom/>
      <diagonal/>
    </border>
    <border>
      <left style="medium">
        <color auto="1"/>
      </left>
      <right style="thin">
        <color auto="1"/>
      </right>
      <top style="medium">
        <color auto="1"/>
      </top>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medium">
        <color auto="1"/>
      </right>
      <top style="medium">
        <color auto="1"/>
      </top>
      <bottom/>
      <diagonal/>
    </border>
    <border>
      <left/>
      <right style="thin">
        <color auto="1"/>
      </right>
      <top style="medium">
        <color auto="1"/>
      </top>
      <bottom style="medium">
        <color auto="1"/>
      </bottom>
      <diagonal/>
    </border>
    <border>
      <left style="thin">
        <color auto="1"/>
      </left>
      <right/>
      <top style="thin">
        <color auto="1"/>
      </top>
      <bottom/>
      <diagonal/>
    </border>
    <border>
      <left style="thin">
        <color auto="1"/>
      </left>
      <right/>
      <top style="medium">
        <color auto="1"/>
      </top>
      <bottom/>
      <diagonal/>
    </border>
    <border>
      <left/>
      <right style="medium">
        <color auto="1"/>
      </right>
      <top/>
      <bottom style="medium">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right style="thin">
        <color indexed="64"/>
      </right>
      <top style="thin">
        <color indexed="64"/>
      </top>
      <bottom/>
      <diagonal/>
    </border>
    <border>
      <left style="thin">
        <color auto="1"/>
      </left>
      <right style="medium">
        <color auto="1"/>
      </right>
      <top style="thin">
        <color auto="1"/>
      </top>
      <bottom/>
      <diagonal/>
    </border>
    <border>
      <left/>
      <right style="thin">
        <color auto="1"/>
      </right>
      <top style="medium">
        <color auto="1"/>
      </top>
      <bottom/>
      <diagonal/>
    </border>
    <border>
      <left style="medium">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top/>
      <bottom style="hair">
        <color indexed="64"/>
      </bottom>
      <diagonal/>
    </border>
    <border>
      <left/>
      <right style="medium">
        <color indexed="64"/>
      </right>
      <top/>
      <bottom style="hair">
        <color indexed="64"/>
      </bottom>
      <diagonal/>
    </border>
    <border>
      <left/>
      <right style="medium">
        <color auto="1"/>
      </right>
      <top style="thin">
        <color auto="1"/>
      </top>
      <bottom style="thin">
        <color indexed="64"/>
      </bottom>
      <diagonal/>
    </border>
    <border>
      <left style="medium">
        <color auto="1"/>
      </left>
      <right/>
      <top/>
      <bottom style="thin">
        <color auto="1"/>
      </bottom>
      <diagonal/>
    </border>
    <border>
      <left/>
      <right/>
      <top/>
      <bottom style="thin">
        <color auto="1"/>
      </bottom>
      <diagonal/>
    </border>
    <border>
      <left/>
      <right style="medium">
        <color auto="1"/>
      </right>
      <top/>
      <bottom style="thin">
        <color auto="1"/>
      </bottom>
      <diagonal/>
    </border>
    <border>
      <left style="medium">
        <color auto="1"/>
      </left>
      <right/>
      <top style="thin">
        <color auto="1"/>
      </top>
      <bottom/>
      <diagonal/>
    </border>
    <border>
      <left/>
      <right/>
      <top style="thin">
        <color auto="1"/>
      </top>
      <bottom/>
      <diagonal/>
    </border>
  </borders>
  <cellStyleXfs count="13">
    <xf numFmtId="0" fontId="0" fillId="0" borderId="0"/>
    <xf numFmtId="0" fontId="14" fillId="0" borderId="0" applyNumberFormat="0" applyFill="0" applyBorder="0" applyAlignment="0" applyProtection="0">
      <alignment vertical="top"/>
      <protection locked="0"/>
    </xf>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9" fontId="31" fillId="0" borderId="0" applyFont="0" applyFill="0" applyBorder="0" applyAlignment="0" applyProtection="0"/>
  </cellStyleXfs>
  <cellXfs count="435">
    <xf numFmtId="0" fontId="0" fillId="0" borderId="0" xfId="0"/>
    <xf numFmtId="0" fontId="2" fillId="0" borderId="0" xfId="0" applyFont="1"/>
    <xf numFmtId="0" fontId="0" fillId="0" borderId="0" xfId="0" applyAlignment="1">
      <alignment horizontal="center"/>
    </xf>
    <xf numFmtId="0" fontId="4" fillId="0" borderId="0" xfId="0" applyFont="1"/>
    <xf numFmtId="0" fontId="1" fillId="0" borderId="0" xfId="0" applyFont="1"/>
    <xf numFmtId="0" fontId="6" fillId="0" borderId="0" xfId="0" applyFont="1"/>
    <xf numFmtId="0" fontId="8" fillId="0" borderId="0" xfId="0" applyFont="1"/>
    <xf numFmtId="0" fontId="0" fillId="5" borderId="13" xfId="0" applyFill="1" applyBorder="1" applyAlignment="1">
      <alignment horizontal="center"/>
    </xf>
    <xf numFmtId="0" fontId="0" fillId="5" borderId="14" xfId="0" applyFill="1" applyBorder="1" applyAlignment="1">
      <alignment horizontal="center"/>
    </xf>
    <xf numFmtId="0" fontId="0" fillId="3" borderId="4" xfId="0" applyFill="1" applyBorder="1" applyAlignment="1">
      <alignment horizontal="center"/>
    </xf>
    <xf numFmtId="0" fontId="0" fillId="3" borderId="15" xfId="0" applyFill="1" applyBorder="1" applyAlignment="1">
      <alignment horizontal="center"/>
    </xf>
    <xf numFmtId="0" fontId="0" fillId="3" borderId="16" xfId="0" applyFill="1" applyBorder="1" applyAlignment="1">
      <alignment horizontal="center"/>
    </xf>
    <xf numFmtId="0" fontId="0" fillId="3" borderId="17" xfId="0" applyFill="1" applyBorder="1" applyAlignment="1">
      <alignment horizontal="center"/>
    </xf>
    <xf numFmtId="0" fontId="0" fillId="5" borderId="18" xfId="0" applyFill="1" applyBorder="1" applyAlignment="1">
      <alignment horizontal="center"/>
    </xf>
    <xf numFmtId="0" fontId="0" fillId="3" borderId="10" xfId="0" applyFill="1" applyBorder="1" applyAlignment="1">
      <alignment horizontal="center"/>
    </xf>
    <xf numFmtId="167" fontId="0" fillId="0" borderId="0" xfId="0" applyNumberFormat="1" applyAlignment="1">
      <alignment horizontal="left"/>
    </xf>
    <xf numFmtId="0" fontId="0" fillId="0" borderId="0" xfId="0" applyFill="1"/>
    <xf numFmtId="0" fontId="0" fillId="0" borderId="0" xfId="0" applyFill="1" applyAlignment="1">
      <alignment horizontal="center"/>
    </xf>
    <xf numFmtId="167" fontId="0" fillId="0" borderId="0" xfId="0" applyNumberFormat="1" applyFill="1" applyAlignment="1">
      <alignment horizontal="left"/>
    </xf>
    <xf numFmtId="0" fontId="8" fillId="0" borderId="0" xfId="0" applyFont="1" applyFill="1"/>
    <xf numFmtId="0" fontId="6" fillId="0" borderId="0" xfId="0" applyFont="1" applyFill="1"/>
    <xf numFmtId="0" fontId="2" fillId="0" borderId="0" xfId="0" applyFont="1" applyFill="1"/>
    <xf numFmtId="0" fontId="1" fillId="0" borderId="0" xfId="0" applyFont="1" applyFill="1"/>
    <xf numFmtId="0" fontId="4" fillId="0" borderId="0" xfId="0" applyFont="1" applyFill="1"/>
    <xf numFmtId="0" fontId="0" fillId="4" borderId="0" xfId="0" applyFill="1" applyBorder="1"/>
    <xf numFmtId="0" fontId="2" fillId="4" borderId="23" xfId="0" applyFont="1" applyFill="1" applyBorder="1"/>
    <xf numFmtId="0" fontId="4" fillId="4" borderId="0" xfId="0" applyFont="1" applyFill="1" applyBorder="1"/>
    <xf numFmtId="0" fontId="0" fillId="0" borderId="0" xfId="0" quotePrefix="1" applyFill="1"/>
    <xf numFmtId="0" fontId="0" fillId="0" borderId="28" xfId="0" applyFill="1" applyBorder="1"/>
    <xf numFmtId="167" fontId="0" fillId="0" borderId="28" xfId="0" applyNumberFormat="1" applyFill="1" applyBorder="1" applyAlignment="1">
      <alignment horizontal="left"/>
    </xf>
    <xf numFmtId="0" fontId="4" fillId="6" borderId="42" xfId="0" applyFont="1" applyFill="1" applyBorder="1" applyAlignment="1">
      <alignment horizontal="center" vertical="center" wrapText="1"/>
    </xf>
    <xf numFmtId="0" fontId="0" fillId="0" borderId="45" xfId="0" applyFill="1" applyBorder="1" applyAlignment="1">
      <alignment horizontal="center"/>
    </xf>
    <xf numFmtId="166" fontId="0" fillId="0" borderId="41" xfId="0" applyNumberFormat="1" applyFill="1" applyBorder="1" applyAlignment="1">
      <alignment horizontal="center"/>
    </xf>
    <xf numFmtId="166" fontId="0" fillId="0" borderId="38" xfId="0" applyNumberFormat="1" applyFill="1" applyBorder="1" applyAlignment="1">
      <alignment horizontal="center"/>
    </xf>
    <xf numFmtId="0" fontId="0" fillId="0" borderId="0" xfId="0" applyFill="1" applyBorder="1"/>
    <xf numFmtId="0" fontId="0" fillId="0" borderId="0" xfId="0" applyFill="1" applyProtection="1">
      <protection locked="0"/>
    </xf>
    <xf numFmtId="0" fontId="23" fillId="8" borderId="2" xfId="0" applyFont="1" applyFill="1" applyBorder="1" applyAlignment="1">
      <alignment vertical="center" wrapText="1"/>
    </xf>
    <xf numFmtId="0" fontId="0" fillId="0" borderId="0" xfId="0" applyFill="1" applyAlignment="1">
      <alignment vertical="center"/>
    </xf>
    <xf numFmtId="0" fontId="0" fillId="0" borderId="0" xfId="0" applyAlignment="1">
      <alignment vertical="center"/>
    </xf>
    <xf numFmtId="0" fontId="4" fillId="6" borderId="2" xfId="0" applyFont="1" applyFill="1" applyBorder="1" applyAlignment="1">
      <alignment horizontal="center" vertical="center"/>
    </xf>
    <xf numFmtId="0" fontId="4" fillId="2" borderId="2" xfId="0" applyFont="1" applyFill="1" applyBorder="1" applyAlignment="1">
      <alignment horizontal="center" vertical="center"/>
    </xf>
    <xf numFmtId="0" fontId="4" fillId="7" borderId="2" xfId="0" applyFont="1" applyFill="1" applyBorder="1" applyAlignment="1">
      <alignment horizontal="center" vertical="center"/>
    </xf>
    <xf numFmtId="0" fontId="22" fillId="6" borderId="40" xfId="0" applyFont="1" applyFill="1" applyBorder="1" applyAlignment="1">
      <alignment horizontal="center" vertical="center"/>
    </xf>
    <xf numFmtId="0" fontId="0" fillId="6" borderId="40" xfId="0" applyFill="1" applyBorder="1" applyAlignment="1">
      <alignment horizontal="center" vertical="center"/>
    </xf>
    <xf numFmtId="0" fontId="22" fillId="2" borderId="2" xfId="0" applyFont="1" applyFill="1" applyBorder="1" applyAlignment="1">
      <alignment horizontal="center" vertical="center"/>
    </xf>
    <xf numFmtId="0" fontId="0" fillId="2" borderId="2" xfId="0" applyFill="1" applyBorder="1" applyAlignment="1">
      <alignment horizontal="center" vertical="center"/>
    </xf>
    <xf numFmtId="0" fontId="22" fillId="7" borderId="2" xfId="0" applyFont="1" applyFill="1" applyBorder="1" applyAlignment="1">
      <alignment horizontal="center" vertical="center"/>
    </xf>
    <xf numFmtId="0" fontId="0" fillId="7" borderId="2" xfId="0" applyFill="1" applyBorder="1" applyAlignment="1">
      <alignment horizontal="center" vertical="center"/>
    </xf>
    <xf numFmtId="0" fontId="8" fillId="6" borderId="2" xfId="0" applyFont="1" applyFill="1" applyBorder="1" applyAlignment="1">
      <alignment vertical="center"/>
    </xf>
    <xf numFmtId="0" fontId="8" fillId="2" borderId="2" xfId="0" applyFont="1" applyFill="1" applyBorder="1" applyAlignment="1">
      <alignment vertical="center"/>
    </xf>
    <xf numFmtId="0" fontId="22" fillId="2" borderId="2" xfId="0" applyFont="1" applyFill="1" applyBorder="1" applyAlignment="1">
      <alignment vertical="center"/>
    </xf>
    <xf numFmtId="0" fontId="22" fillId="7" borderId="2" xfId="0" applyFont="1" applyFill="1" applyBorder="1" applyAlignment="1">
      <alignment vertical="center"/>
    </xf>
    <xf numFmtId="0" fontId="8" fillId="7" borderId="2" xfId="0" applyFont="1" applyFill="1" applyBorder="1" applyAlignment="1">
      <alignment vertical="center"/>
    </xf>
    <xf numFmtId="0" fontId="8" fillId="0" borderId="0" xfId="0" applyFont="1" applyAlignment="1">
      <alignment vertical="center"/>
    </xf>
    <xf numFmtId="0" fontId="22" fillId="6" borderId="2" xfId="0" applyFont="1" applyFill="1" applyBorder="1" applyAlignment="1">
      <alignment vertical="center"/>
    </xf>
    <xf numFmtId="0" fontId="6" fillId="0" borderId="0" xfId="0" applyFont="1" applyAlignment="1">
      <alignment vertical="center"/>
    </xf>
    <xf numFmtId="0" fontId="6" fillId="6" borderId="2" xfId="0" applyFont="1" applyFill="1" applyBorder="1" applyAlignment="1">
      <alignment vertical="center"/>
    </xf>
    <xf numFmtId="0" fontId="0" fillId="6" borderId="2" xfId="0" applyFill="1" applyBorder="1" applyAlignment="1">
      <alignment vertical="center"/>
    </xf>
    <xf numFmtId="0" fontId="22" fillId="0" borderId="0" xfId="0" applyFont="1" applyFill="1" applyBorder="1" applyAlignment="1">
      <alignment vertical="center"/>
    </xf>
    <xf numFmtId="0" fontId="0" fillId="0" borderId="0" xfId="0" applyFill="1" applyBorder="1" applyAlignment="1">
      <alignment vertical="center"/>
    </xf>
    <xf numFmtId="0" fontId="22" fillId="6" borderId="2" xfId="0" applyFont="1" applyFill="1" applyBorder="1" applyAlignment="1">
      <alignment vertical="center" wrapText="1"/>
    </xf>
    <xf numFmtId="0" fontId="22" fillId="9" borderId="2" xfId="0" applyFont="1" applyFill="1" applyBorder="1" applyAlignment="1">
      <alignment horizontal="center" vertical="center"/>
    </xf>
    <xf numFmtId="0" fontId="0" fillId="9" borderId="2" xfId="0" applyFill="1" applyBorder="1" applyAlignment="1">
      <alignment horizontal="center" vertical="center"/>
    </xf>
    <xf numFmtId="0" fontId="22" fillId="9" borderId="2" xfId="0" applyFont="1" applyFill="1" applyBorder="1" applyAlignment="1">
      <alignment vertical="center"/>
    </xf>
    <xf numFmtId="0" fontId="0" fillId="3" borderId="5" xfId="0" applyFill="1" applyBorder="1" applyAlignment="1" applyProtection="1">
      <alignment horizontal="left" vertical="center"/>
      <protection locked="0"/>
    </xf>
    <xf numFmtId="167" fontId="0" fillId="3" borderId="5" xfId="0" applyNumberFormat="1" applyFill="1" applyBorder="1" applyAlignment="1" applyProtection="1">
      <alignment horizontal="left" vertical="center"/>
      <protection locked="0"/>
    </xf>
    <xf numFmtId="0" fontId="14" fillId="3" borderId="34" xfId="1" applyFont="1" applyFill="1" applyBorder="1" applyAlignment="1" applyProtection="1">
      <alignment horizontal="left" vertical="center"/>
      <protection locked="0"/>
    </xf>
    <xf numFmtId="0" fontId="4" fillId="9" borderId="2" xfId="0" applyFont="1" applyFill="1" applyBorder="1" applyAlignment="1">
      <alignment horizontal="center" vertical="center"/>
    </xf>
    <xf numFmtId="0" fontId="22" fillId="9" borderId="2" xfId="0" applyFont="1" applyFill="1" applyBorder="1" applyAlignment="1">
      <alignment vertical="center" wrapText="1"/>
    </xf>
    <xf numFmtId="0" fontId="2" fillId="3" borderId="1" xfId="0" applyFont="1" applyFill="1" applyBorder="1" applyAlignment="1" applyProtection="1">
      <alignment horizontal="center" vertical="center"/>
      <protection locked="0"/>
    </xf>
    <xf numFmtId="0" fontId="2" fillId="3" borderId="2" xfId="0" applyFont="1" applyFill="1" applyBorder="1" applyAlignment="1" applyProtection="1">
      <alignment horizontal="center" vertical="center"/>
      <protection locked="0"/>
    </xf>
    <xf numFmtId="0" fontId="2" fillId="3" borderId="3" xfId="0" applyFont="1" applyFill="1" applyBorder="1" applyAlignment="1" applyProtection="1">
      <alignment horizontal="center" vertical="center"/>
      <protection locked="0"/>
    </xf>
    <xf numFmtId="0" fontId="0" fillId="4" borderId="51" xfId="0" applyFill="1" applyBorder="1" applyAlignment="1">
      <alignment vertical="center"/>
    </xf>
    <xf numFmtId="0" fontId="2" fillId="4" borderId="52" xfId="0" applyFont="1" applyFill="1" applyBorder="1" applyAlignment="1">
      <alignment vertical="center"/>
    </xf>
    <xf numFmtId="0" fontId="0" fillId="3" borderId="33" xfId="0" applyFill="1" applyBorder="1" applyAlignment="1" applyProtection="1">
      <alignment horizontal="left" vertical="center"/>
      <protection locked="0"/>
    </xf>
    <xf numFmtId="167" fontId="0" fillId="3" borderId="33" xfId="0" applyNumberFormat="1" applyFill="1" applyBorder="1" applyAlignment="1" applyProtection="1">
      <alignment horizontal="left" vertical="center"/>
      <protection locked="0"/>
    </xf>
    <xf numFmtId="0" fontId="14" fillId="3" borderId="36" xfId="1" applyFont="1" applyFill="1" applyBorder="1" applyAlignment="1" applyProtection="1">
      <alignment horizontal="left" vertical="center"/>
      <protection locked="0"/>
    </xf>
    <xf numFmtId="0" fontId="0" fillId="0" borderId="0" xfId="0" applyBorder="1"/>
    <xf numFmtId="0" fontId="0" fillId="10" borderId="27" xfId="0" applyFill="1" applyBorder="1"/>
    <xf numFmtId="0" fontId="0" fillId="10" borderId="28" xfId="0" applyFill="1" applyBorder="1"/>
    <xf numFmtId="0" fontId="0" fillId="10" borderId="29" xfId="0" applyFill="1" applyBorder="1"/>
    <xf numFmtId="0" fontId="0" fillId="10" borderId="23" xfId="0" applyFill="1" applyBorder="1"/>
    <xf numFmtId="0" fontId="0" fillId="10" borderId="0" xfId="0" applyFill="1" applyBorder="1"/>
    <xf numFmtId="0" fontId="0" fillId="10" borderId="24" xfId="0" applyFill="1" applyBorder="1"/>
    <xf numFmtId="0" fontId="4" fillId="10" borderId="0" xfId="0" applyFont="1" applyFill="1" applyBorder="1"/>
    <xf numFmtId="0" fontId="1" fillId="10" borderId="0" xfId="1" applyFont="1" applyFill="1" applyBorder="1" applyAlignment="1" applyProtection="1"/>
    <xf numFmtId="0" fontId="27" fillId="10" borderId="0" xfId="0" applyFont="1" applyFill="1" applyBorder="1"/>
    <xf numFmtId="0" fontId="22" fillId="10" borderId="0" xfId="0" applyFont="1" applyFill="1" applyBorder="1"/>
    <xf numFmtId="0" fontId="0" fillId="10" borderId="0" xfId="0" applyFill="1" applyBorder="1" applyAlignment="1"/>
    <xf numFmtId="0" fontId="0" fillId="10" borderId="19" xfId="0" applyFill="1" applyBorder="1"/>
    <xf numFmtId="0" fontId="0" fillId="10" borderId="49" xfId="0" applyFill="1" applyBorder="1"/>
    <xf numFmtId="0" fontId="0" fillId="10" borderId="66" xfId="0" applyFill="1" applyBorder="1"/>
    <xf numFmtId="0" fontId="2" fillId="3" borderId="32" xfId="0" applyFont="1" applyFill="1" applyBorder="1" applyAlignment="1" applyProtection="1">
      <alignment horizontal="center" vertical="center"/>
      <protection locked="0"/>
    </xf>
    <xf numFmtId="0" fontId="0" fillId="0" borderId="0" xfId="0" applyFill="1" applyBorder="1" applyAlignment="1">
      <alignment horizontal="center"/>
    </xf>
    <xf numFmtId="0" fontId="1" fillId="12" borderId="2" xfId="0" applyFont="1" applyFill="1" applyBorder="1"/>
    <xf numFmtId="0" fontId="4" fillId="11" borderId="1" xfId="0" applyFont="1" applyFill="1" applyBorder="1" applyAlignment="1">
      <alignment horizontal="center" vertical="center" wrapText="1"/>
    </xf>
    <xf numFmtId="0" fontId="1" fillId="0" borderId="45" xfId="0" applyFont="1" applyBorder="1" applyAlignment="1">
      <alignment horizontal="center"/>
    </xf>
    <xf numFmtId="0" fontId="0" fillId="0" borderId="64" xfId="0" applyBorder="1" applyAlignment="1">
      <alignment horizontal="center"/>
    </xf>
    <xf numFmtId="165" fontId="0" fillId="0" borderId="70" xfId="0" applyNumberFormat="1" applyBorder="1" applyAlignment="1">
      <alignment horizontal="center"/>
    </xf>
    <xf numFmtId="0" fontId="1" fillId="0" borderId="30" xfId="0" applyFont="1" applyFill="1" applyBorder="1" applyAlignment="1">
      <alignment horizontal="center"/>
    </xf>
    <xf numFmtId="0" fontId="4" fillId="9" borderId="11" xfId="0" applyFont="1" applyFill="1" applyBorder="1" applyAlignment="1">
      <alignment horizontal="center" vertical="center" wrapText="1"/>
    </xf>
    <xf numFmtId="0" fontId="4" fillId="9" borderId="20" xfId="0" applyFont="1" applyFill="1" applyBorder="1" applyAlignment="1">
      <alignment horizontal="center" vertical="center" wrapText="1"/>
    </xf>
    <xf numFmtId="0" fontId="0" fillId="9" borderId="28" xfId="0" applyFill="1" applyBorder="1"/>
    <xf numFmtId="0" fontId="0" fillId="9" borderId="29" xfId="0" applyFill="1" applyBorder="1"/>
    <xf numFmtId="0" fontId="0" fillId="9" borderId="23" xfId="0" applyFill="1" applyBorder="1" applyAlignment="1">
      <alignment horizontal="center"/>
    </xf>
    <xf numFmtId="0" fontId="0" fillId="9" borderId="0" xfId="0" applyFill="1" applyBorder="1"/>
    <xf numFmtId="0" fontId="0" fillId="9" borderId="24" xfId="0" applyFill="1" applyBorder="1"/>
    <xf numFmtId="0" fontId="0" fillId="9" borderId="25" xfId="0" applyFill="1" applyBorder="1" applyAlignment="1">
      <alignment horizontal="center" vertical="center"/>
    </xf>
    <xf numFmtId="0" fontId="0" fillId="9" borderId="46" xfId="0" applyFill="1" applyBorder="1" applyAlignment="1">
      <alignment horizontal="center" vertical="center"/>
    </xf>
    <xf numFmtId="0" fontId="11" fillId="9" borderId="23" xfId="0" applyFont="1" applyFill="1" applyBorder="1" applyAlignment="1">
      <alignment horizontal="left"/>
    </xf>
    <xf numFmtId="0" fontId="11" fillId="9" borderId="23" xfId="0" applyFont="1" applyFill="1" applyBorder="1" applyAlignment="1">
      <alignment horizontal="center"/>
    </xf>
    <xf numFmtId="0" fontId="12" fillId="9" borderId="0" xfId="0" applyFont="1" applyFill="1" applyBorder="1" applyAlignment="1">
      <alignment horizontal="center"/>
    </xf>
    <xf numFmtId="0" fontId="4" fillId="9" borderId="25" xfId="0" applyFont="1" applyFill="1" applyBorder="1" applyAlignment="1">
      <alignment horizontal="center" vertical="center"/>
    </xf>
    <xf numFmtId="0" fontId="4" fillId="9" borderId="2" xfId="0" applyFont="1" applyFill="1" applyBorder="1" applyAlignment="1">
      <alignment horizontal="left" vertical="center"/>
    </xf>
    <xf numFmtId="167" fontId="0" fillId="9" borderId="0" xfId="0" applyNumberFormat="1" applyFill="1" applyBorder="1" applyAlignment="1">
      <alignment horizontal="left"/>
    </xf>
    <xf numFmtId="0" fontId="4" fillId="9" borderId="26" xfId="0" applyFont="1" applyFill="1" applyBorder="1" applyAlignment="1">
      <alignment horizontal="left" vertical="center"/>
    </xf>
    <xf numFmtId="0" fontId="0" fillId="9" borderId="6" xfId="0" applyFill="1" applyBorder="1" applyAlignment="1" applyProtection="1">
      <alignment horizontal="center" vertical="center"/>
      <protection locked="0"/>
    </xf>
    <xf numFmtId="0" fontId="0" fillId="9" borderId="7" xfId="0" applyFill="1" applyBorder="1" applyAlignment="1" applyProtection="1">
      <alignment horizontal="center" vertical="center"/>
      <protection locked="0"/>
    </xf>
    <xf numFmtId="0" fontId="0" fillId="9" borderId="22" xfId="0" applyFill="1" applyBorder="1" applyAlignment="1" applyProtection="1">
      <alignment horizontal="center" vertical="center"/>
      <protection locked="0"/>
    </xf>
    <xf numFmtId="168" fontId="4" fillId="9" borderId="26" xfId="0" applyNumberFormat="1" applyFont="1" applyFill="1" applyBorder="1" applyAlignment="1">
      <alignment horizontal="center" vertical="center" wrapText="1"/>
    </xf>
    <xf numFmtId="0" fontId="9" fillId="12" borderId="2" xfId="0" applyFont="1" applyFill="1" applyBorder="1" applyAlignment="1">
      <alignment horizontal="right"/>
    </xf>
    <xf numFmtId="165" fontId="4" fillId="12" borderId="2" xfId="0" applyNumberFormat="1" applyFont="1" applyFill="1" applyBorder="1" applyAlignment="1">
      <alignment horizontal="center" vertical="center"/>
    </xf>
    <xf numFmtId="0" fontId="10" fillId="14" borderId="2" xfId="0" applyFont="1" applyFill="1" applyBorder="1"/>
    <xf numFmtId="0" fontId="4" fillId="14" borderId="2" xfId="0" applyFont="1" applyFill="1" applyBorder="1"/>
    <xf numFmtId="0" fontId="9" fillId="14" borderId="2" xfId="0" applyFont="1" applyFill="1" applyBorder="1" applyAlignment="1">
      <alignment horizontal="right"/>
    </xf>
    <xf numFmtId="165" fontId="4" fillId="14" borderId="2" xfId="0" applyNumberFormat="1" applyFont="1" applyFill="1" applyBorder="1" applyAlignment="1">
      <alignment horizontal="center" vertical="center"/>
    </xf>
    <xf numFmtId="0" fontId="1" fillId="9" borderId="2" xfId="0" applyFont="1" applyFill="1" applyBorder="1" applyAlignment="1">
      <alignment vertical="center" wrapText="1"/>
    </xf>
    <xf numFmtId="168" fontId="4" fillId="9" borderId="2" xfId="0" applyNumberFormat="1" applyFont="1" applyFill="1" applyBorder="1" applyAlignment="1">
      <alignment horizontal="center" vertical="center" wrapText="1"/>
    </xf>
    <xf numFmtId="0" fontId="3" fillId="10" borderId="0" xfId="0" applyFont="1" applyFill="1" applyBorder="1"/>
    <xf numFmtId="0" fontId="0" fillId="10" borderId="0" xfId="0" applyFill="1"/>
    <xf numFmtId="0" fontId="0" fillId="10" borderId="0" xfId="0" applyFill="1" applyAlignment="1">
      <alignment horizontal="center" vertical="center" wrapText="1"/>
    </xf>
    <xf numFmtId="0" fontId="0" fillId="10" borderId="0" xfId="0" applyFill="1" applyAlignment="1">
      <alignment vertical="center"/>
    </xf>
    <xf numFmtId="0" fontId="0" fillId="10" borderId="0" xfId="0" applyFill="1" applyAlignment="1">
      <alignment horizontal="center"/>
    </xf>
    <xf numFmtId="0" fontId="0" fillId="10" borderId="0" xfId="0" applyFill="1" applyAlignment="1">
      <alignment horizontal="center" wrapText="1"/>
    </xf>
    <xf numFmtId="0" fontId="0" fillId="10" borderId="2" xfId="0" applyFill="1" applyBorder="1" applyAlignment="1" applyProtection="1">
      <alignment horizontal="center"/>
    </xf>
    <xf numFmtId="0" fontId="8" fillId="3" borderId="2" xfId="0" applyFont="1" applyFill="1" applyBorder="1" applyAlignment="1" applyProtection="1">
      <alignment horizontal="center" vertical="center"/>
      <protection locked="0"/>
    </xf>
    <xf numFmtId="0" fontId="5" fillId="3" borderId="2" xfId="0" applyFont="1" applyFill="1" applyBorder="1" applyAlignment="1" applyProtection="1">
      <alignment horizontal="center" vertical="center"/>
      <protection locked="0"/>
    </xf>
    <xf numFmtId="0" fontId="6" fillId="3" borderId="2" xfId="0" applyFont="1" applyFill="1" applyBorder="1" applyAlignment="1" applyProtection="1">
      <alignment horizontal="center" vertical="center"/>
      <protection locked="0"/>
    </xf>
    <xf numFmtId="0" fontId="1" fillId="3" borderId="2" xfId="0" applyFont="1" applyFill="1" applyBorder="1" applyAlignment="1" applyProtection="1">
      <alignment horizontal="center" vertical="center"/>
      <protection locked="0"/>
    </xf>
    <xf numFmtId="0" fontId="22" fillId="14" borderId="2" xfId="0" applyFont="1" applyFill="1" applyBorder="1" applyAlignment="1">
      <alignment vertical="center" wrapText="1"/>
    </xf>
    <xf numFmtId="0" fontId="8" fillId="3" borderId="1" xfId="0" applyFont="1" applyFill="1" applyBorder="1" applyAlignment="1" applyProtection="1">
      <alignment horizontal="center" vertical="center"/>
      <protection locked="0"/>
    </xf>
    <xf numFmtId="0" fontId="6" fillId="3" borderId="3" xfId="0" applyFont="1" applyFill="1" applyBorder="1" applyAlignment="1" applyProtection="1">
      <alignment horizontal="center" vertical="center"/>
      <protection locked="0"/>
    </xf>
    <xf numFmtId="0" fontId="6" fillId="3" borderId="1" xfId="0" applyFont="1" applyFill="1" applyBorder="1" applyAlignment="1" applyProtection="1">
      <alignment horizontal="center" vertical="center"/>
      <protection locked="0"/>
    </xf>
    <xf numFmtId="0" fontId="1" fillId="3" borderId="3" xfId="0" applyFont="1" applyFill="1" applyBorder="1" applyAlignment="1" applyProtection="1">
      <alignment horizontal="center" vertical="center"/>
      <protection locked="0"/>
    </xf>
    <xf numFmtId="0" fontId="22" fillId="14" borderId="1" xfId="0" applyFont="1" applyFill="1" applyBorder="1" applyAlignment="1">
      <alignment vertical="center" wrapText="1"/>
    </xf>
    <xf numFmtId="0" fontId="1" fillId="3" borderId="1" xfId="0" applyFont="1" applyFill="1" applyBorder="1" applyAlignment="1" applyProtection="1">
      <alignment horizontal="center" vertical="center"/>
      <protection locked="0"/>
    </xf>
    <xf numFmtId="0" fontId="22" fillId="14" borderId="3" xfId="0" applyFont="1" applyFill="1" applyBorder="1" applyAlignment="1">
      <alignment vertical="center" wrapText="1"/>
    </xf>
    <xf numFmtId="0" fontId="5" fillId="3" borderId="3" xfId="0" applyFont="1" applyFill="1" applyBorder="1" applyAlignment="1" applyProtection="1">
      <alignment horizontal="center" vertical="center"/>
      <protection locked="0"/>
    </xf>
    <xf numFmtId="0" fontId="30" fillId="3" borderId="40" xfId="0" applyFont="1" applyFill="1" applyBorder="1" applyAlignment="1" applyProtection="1">
      <alignment horizontal="center" vertical="center" wrapText="1"/>
      <protection locked="0"/>
    </xf>
    <xf numFmtId="0" fontId="30" fillId="3" borderId="71" xfId="0" applyFont="1" applyFill="1" applyBorder="1" applyAlignment="1" applyProtection="1">
      <alignment horizontal="center" vertical="center" wrapText="1"/>
      <protection locked="0"/>
    </xf>
    <xf numFmtId="0" fontId="4" fillId="9" borderId="12" xfId="0" applyFont="1" applyFill="1" applyBorder="1" applyAlignment="1">
      <alignment horizontal="center" vertical="center"/>
    </xf>
    <xf numFmtId="0" fontId="4" fillId="9" borderId="67" xfId="0" applyFont="1" applyFill="1" applyBorder="1" applyAlignment="1">
      <alignment horizontal="center" vertical="center"/>
    </xf>
    <xf numFmtId="0" fontId="2" fillId="11" borderId="31" xfId="0" applyFont="1" applyFill="1" applyBorder="1" applyAlignment="1">
      <alignment horizontal="center" vertical="center"/>
    </xf>
    <xf numFmtId="0" fontId="4" fillId="13" borderId="11" xfId="0" applyFont="1" applyFill="1" applyBorder="1" applyAlignment="1">
      <alignment horizontal="center" vertical="center"/>
    </xf>
    <xf numFmtId="0" fontId="4" fillId="13" borderId="1" xfId="0" applyFont="1" applyFill="1" applyBorder="1" applyAlignment="1">
      <alignment horizontal="center" vertical="center"/>
    </xf>
    <xf numFmtId="0" fontId="4" fillId="13" borderId="42" xfId="0" applyFont="1" applyFill="1" applyBorder="1" applyAlignment="1">
      <alignment horizontal="center" vertical="center"/>
    </xf>
    <xf numFmtId="0" fontId="0" fillId="13" borderId="25" xfId="0" applyFill="1" applyBorder="1" applyAlignment="1">
      <alignment horizontal="center" vertical="center"/>
    </xf>
    <xf numFmtId="0" fontId="0" fillId="13" borderId="2" xfId="0" applyFill="1" applyBorder="1" applyAlignment="1" applyProtection="1">
      <alignment horizontal="left" vertical="center"/>
    </xf>
    <xf numFmtId="164" fontId="0" fillId="3" borderId="2" xfId="0" applyNumberFormat="1" applyFill="1" applyBorder="1" applyAlignment="1" applyProtection="1">
      <alignment horizontal="center" vertical="center"/>
      <protection locked="0"/>
    </xf>
    <xf numFmtId="0" fontId="0" fillId="13" borderId="46" xfId="0" applyFill="1" applyBorder="1" applyAlignment="1">
      <alignment horizontal="center" vertical="center"/>
    </xf>
    <xf numFmtId="0" fontId="0" fillId="13" borderId="3" xfId="0" applyFill="1" applyBorder="1" applyAlignment="1" applyProtection="1">
      <alignment horizontal="left" vertical="center"/>
    </xf>
    <xf numFmtId="164" fontId="0" fillId="3" borderId="3" xfId="0" applyNumberFormat="1" applyFill="1" applyBorder="1" applyAlignment="1" applyProtection="1">
      <alignment horizontal="center" vertical="center"/>
      <protection locked="0"/>
    </xf>
    <xf numFmtId="0" fontId="4" fillId="13" borderId="1" xfId="0" applyFont="1" applyFill="1" applyBorder="1" applyAlignment="1">
      <alignment horizontal="center" vertical="center" wrapText="1"/>
    </xf>
    <xf numFmtId="0" fontId="0" fillId="9" borderId="2" xfId="0" applyFill="1" applyBorder="1" applyAlignment="1">
      <alignment horizontal="left" vertical="center"/>
    </xf>
    <xf numFmtId="0" fontId="0" fillId="9" borderId="3" xfId="0" applyFill="1" applyBorder="1" applyAlignment="1">
      <alignment horizontal="left" vertical="center"/>
    </xf>
    <xf numFmtId="0" fontId="10" fillId="12" borderId="2" xfId="0" applyFont="1" applyFill="1" applyBorder="1"/>
    <xf numFmtId="0" fontId="4" fillId="12" borderId="2" xfId="0" applyFont="1" applyFill="1" applyBorder="1"/>
    <xf numFmtId="0" fontId="1" fillId="10" borderId="0" xfId="0" applyFont="1" applyFill="1" applyBorder="1"/>
    <xf numFmtId="0" fontId="0" fillId="0" borderId="41" xfId="0" applyFill="1" applyBorder="1" applyAlignment="1">
      <alignment horizontal="left" vertical="center"/>
    </xf>
    <xf numFmtId="0" fontId="1" fillId="3" borderId="5" xfId="0" applyFont="1" applyFill="1" applyBorder="1" applyAlignment="1" applyProtection="1">
      <alignment horizontal="left" vertical="center"/>
      <protection locked="0"/>
    </xf>
    <xf numFmtId="0" fontId="0" fillId="0" borderId="41" xfId="0" applyFill="1" applyBorder="1" applyAlignment="1">
      <alignment vertical="center"/>
    </xf>
    <xf numFmtId="0" fontId="20" fillId="3" borderId="2" xfId="0" applyFont="1" applyFill="1" applyBorder="1" applyAlignment="1" applyProtection="1">
      <alignment vertical="top" wrapText="1"/>
      <protection locked="0"/>
    </xf>
    <xf numFmtId="0" fontId="0" fillId="0" borderId="0" xfId="0" applyFill="1" applyProtection="1"/>
    <xf numFmtId="0" fontId="0" fillId="0" borderId="0" xfId="0" applyProtection="1"/>
    <xf numFmtId="0" fontId="0" fillId="5" borderId="73" xfId="0" applyFill="1" applyBorder="1" applyAlignment="1" applyProtection="1">
      <alignment horizontal="center"/>
    </xf>
    <xf numFmtId="0" fontId="0" fillId="5" borderId="7" xfId="0" applyFill="1" applyBorder="1" applyAlignment="1" applyProtection="1">
      <alignment horizontal="center"/>
    </xf>
    <xf numFmtId="0" fontId="0" fillId="5" borderId="22" xfId="0" applyFill="1" applyBorder="1" applyAlignment="1" applyProtection="1">
      <alignment horizontal="center"/>
    </xf>
    <xf numFmtId="0" fontId="0" fillId="5" borderId="6" xfId="0" applyFill="1" applyBorder="1" applyAlignment="1" applyProtection="1">
      <alignment horizontal="center"/>
    </xf>
    <xf numFmtId="0" fontId="0" fillId="0" borderId="0" xfId="0" applyFill="1" applyAlignment="1" applyProtection="1">
      <alignment horizontal="center"/>
    </xf>
    <xf numFmtId="0" fontId="0" fillId="0" borderId="0" xfId="0" applyAlignment="1" applyProtection="1">
      <alignment horizontal="center"/>
    </xf>
    <xf numFmtId="0" fontId="4" fillId="11" borderId="20" xfId="0" applyFont="1" applyFill="1" applyBorder="1" applyAlignment="1">
      <alignment horizontal="center" vertical="center"/>
    </xf>
    <xf numFmtId="0" fontId="2" fillId="5" borderId="1" xfId="0" applyFont="1" applyFill="1" applyBorder="1" applyAlignment="1" applyProtection="1">
      <alignment horizontal="center" vertical="center" textRotation="90"/>
    </xf>
    <xf numFmtId="0" fontId="8" fillId="12" borderId="2" xfId="0" applyFont="1" applyFill="1" applyBorder="1" applyAlignment="1">
      <alignment vertical="center" wrapText="1"/>
    </xf>
    <xf numFmtId="0" fontId="5" fillId="12" borderId="2" xfId="0" applyFont="1" applyFill="1" applyBorder="1" applyAlignment="1">
      <alignment vertical="center" wrapText="1"/>
    </xf>
    <xf numFmtId="0" fontId="6" fillId="12" borderId="2" xfId="0" applyFont="1" applyFill="1" applyBorder="1" applyAlignment="1">
      <alignment vertical="center" wrapText="1"/>
    </xf>
    <xf numFmtId="0" fontId="4" fillId="12" borderId="2" xfId="0" applyFont="1" applyFill="1" applyBorder="1" applyAlignment="1">
      <alignment horizontal="center" vertical="center" wrapText="1"/>
    </xf>
    <xf numFmtId="0" fontId="22" fillId="12" borderId="2" xfId="0" applyFont="1" applyFill="1" applyBorder="1" applyAlignment="1">
      <alignment vertical="center" wrapText="1"/>
    </xf>
    <xf numFmtId="0" fontId="1" fillId="12" borderId="2" xfId="0" applyFont="1" applyFill="1" applyBorder="1" applyAlignment="1">
      <alignment vertical="center" wrapText="1"/>
    </xf>
    <xf numFmtId="0" fontId="1" fillId="12" borderId="1" xfId="0" applyFont="1" applyFill="1" applyBorder="1" applyAlignment="1">
      <alignment vertical="center" wrapText="1"/>
    </xf>
    <xf numFmtId="0" fontId="1" fillId="12" borderId="3" xfId="0" applyFont="1" applyFill="1" applyBorder="1" applyAlignment="1">
      <alignment vertical="center" wrapText="1"/>
    </xf>
    <xf numFmtId="0" fontId="4" fillId="9" borderId="12" xfId="0" applyFont="1" applyFill="1" applyBorder="1" applyAlignment="1" applyProtection="1">
      <alignment horizontal="center"/>
      <protection locked="0"/>
    </xf>
    <xf numFmtId="0" fontId="4" fillId="9" borderId="2" xfId="0" applyFont="1" applyFill="1" applyBorder="1" applyAlignment="1" applyProtection="1">
      <alignment horizontal="center" vertical="top" wrapText="1"/>
      <protection locked="0"/>
    </xf>
    <xf numFmtId="0" fontId="1" fillId="10" borderId="2" xfId="0" applyFont="1" applyFill="1" applyBorder="1" applyAlignment="1" applyProtection="1">
      <alignment horizontal="center" vertical="center"/>
      <protection locked="0"/>
    </xf>
    <xf numFmtId="0" fontId="1" fillId="10" borderId="26" xfId="0" applyFont="1" applyFill="1" applyBorder="1" applyAlignment="1" applyProtection="1">
      <alignment horizontal="center" vertical="center"/>
      <protection locked="0"/>
    </xf>
    <xf numFmtId="0" fontId="4" fillId="9" borderId="25" xfId="0" applyFont="1" applyFill="1" applyBorder="1" applyAlignment="1" applyProtection="1">
      <alignment horizontal="center" vertical="center"/>
    </xf>
    <xf numFmtId="0" fontId="4" fillId="9" borderId="2" xfId="0" applyFont="1" applyFill="1" applyBorder="1" applyAlignment="1" applyProtection="1">
      <alignment horizontal="center" vertical="center"/>
    </xf>
    <xf numFmtId="0" fontId="4" fillId="9" borderId="46" xfId="0" applyFont="1" applyFill="1" applyBorder="1" applyAlignment="1" applyProtection="1">
      <alignment horizontal="center" vertical="center"/>
    </xf>
    <xf numFmtId="0" fontId="4" fillId="9" borderId="3" xfId="0" applyFont="1" applyFill="1" applyBorder="1" applyAlignment="1" applyProtection="1">
      <alignment horizontal="center" vertical="center"/>
    </xf>
    <xf numFmtId="167" fontId="1" fillId="3" borderId="5" xfId="0" applyNumberFormat="1" applyFont="1" applyFill="1" applyBorder="1" applyAlignment="1" applyProtection="1">
      <alignment horizontal="left" vertical="center"/>
      <protection locked="0"/>
    </xf>
    <xf numFmtId="165" fontId="0" fillId="0" borderId="30" xfId="0" applyNumberFormat="1" applyBorder="1" applyAlignment="1">
      <alignment horizontal="center" vertical="center"/>
    </xf>
    <xf numFmtId="0" fontId="32" fillId="0" borderId="54" xfId="0" applyFont="1" applyBorder="1" applyAlignment="1">
      <alignment horizontal="center" vertical="center"/>
    </xf>
    <xf numFmtId="0" fontId="32" fillId="0" borderId="54" xfId="0" applyFont="1" applyFill="1" applyBorder="1" applyAlignment="1">
      <alignment horizontal="center" vertical="center"/>
    </xf>
    <xf numFmtId="0" fontId="32" fillId="0" borderId="2" xfId="0" applyFont="1" applyBorder="1" applyAlignment="1">
      <alignment horizontal="center" vertical="center"/>
    </xf>
    <xf numFmtId="0" fontId="0" fillId="0" borderId="0" xfId="0" applyFill="1" applyAlignment="1">
      <alignment horizontal="right" vertical="center"/>
    </xf>
    <xf numFmtId="0" fontId="0" fillId="0" borderId="0" xfId="0" applyAlignment="1">
      <alignment horizontal="right" vertical="center"/>
    </xf>
    <xf numFmtId="9" fontId="4" fillId="0" borderId="32" xfId="12" applyFont="1" applyBorder="1" applyAlignment="1">
      <alignment horizontal="center" vertical="center"/>
    </xf>
    <xf numFmtId="0" fontId="2" fillId="5" borderId="39" xfId="0" applyFont="1" applyFill="1" applyBorder="1" applyAlignment="1" applyProtection="1">
      <alignment horizontal="center" vertical="center" textRotation="90"/>
    </xf>
    <xf numFmtId="0" fontId="2" fillId="5" borderId="40" xfId="0" applyFont="1" applyFill="1" applyBorder="1" applyAlignment="1" applyProtection="1">
      <alignment horizontal="center" vertical="center" textRotation="90"/>
    </xf>
    <xf numFmtId="0" fontId="0" fillId="0" borderId="0" xfId="0" applyFill="1" applyAlignment="1">
      <alignment horizontal="center" vertical="center"/>
    </xf>
    <xf numFmtId="0" fontId="1" fillId="3" borderId="42" xfId="0" applyFont="1" applyFill="1" applyBorder="1" applyAlignment="1" applyProtection="1">
      <alignment vertical="center" wrapText="1"/>
    </xf>
    <xf numFmtId="165" fontId="0" fillId="0" borderId="2" xfId="0" applyNumberFormat="1" applyFill="1" applyBorder="1" applyAlignment="1">
      <alignment horizontal="center" vertical="center"/>
    </xf>
    <xf numFmtId="164" fontId="0" fillId="0" borderId="2" xfId="0" applyNumberFormat="1" applyBorder="1" applyAlignment="1">
      <alignment horizontal="center" vertical="center"/>
    </xf>
    <xf numFmtId="164" fontId="0" fillId="0" borderId="2" xfId="0" applyNumberFormat="1" applyBorder="1" applyAlignment="1">
      <alignment vertical="center"/>
    </xf>
    <xf numFmtId="9" fontId="0" fillId="10" borderId="2" xfId="12" applyFont="1" applyFill="1" applyBorder="1" applyAlignment="1">
      <alignment horizontal="center" vertical="center"/>
    </xf>
    <xf numFmtId="2" fontId="0" fillId="10" borderId="2" xfId="0" applyNumberFormat="1" applyFill="1" applyBorder="1" applyAlignment="1">
      <alignment horizontal="center" vertical="center"/>
    </xf>
    <xf numFmtId="169" fontId="0" fillId="10" borderId="2" xfId="0" applyNumberFormat="1" applyFill="1" applyBorder="1" applyAlignment="1">
      <alignment horizontal="center" vertical="center"/>
    </xf>
    <xf numFmtId="0" fontId="33" fillId="13" borderId="61" xfId="0" applyFont="1" applyFill="1" applyBorder="1" applyAlignment="1">
      <alignment vertical="center"/>
    </xf>
    <xf numFmtId="2" fontId="0" fillId="10" borderId="2" xfId="0" applyNumberFormat="1" applyFill="1" applyBorder="1" applyAlignment="1">
      <alignment horizontal="center"/>
    </xf>
    <xf numFmtId="165" fontId="0" fillId="0" borderId="2" xfId="0" applyNumberFormat="1" applyBorder="1" applyAlignment="1">
      <alignment horizontal="center" vertical="center"/>
    </xf>
    <xf numFmtId="0" fontId="2" fillId="5" borderId="3" xfId="0" applyFont="1" applyFill="1" applyBorder="1" applyAlignment="1" applyProtection="1">
      <alignment horizontal="center" vertical="center" textRotation="90"/>
    </xf>
    <xf numFmtId="0" fontId="1" fillId="0" borderId="0" xfId="0" applyFont="1" applyAlignment="1">
      <alignment horizontal="center" vertical="center"/>
    </xf>
    <xf numFmtId="0" fontId="0" fillId="0" borderId="0" xfId="0" applyAlignment="1">
      <alignment horizontal="center" vertical="center"/>
    </xf>
    <xf numFmtId="0" fontId="4" fillId="0" borderId="32" xfId="0" applyFont="1" applyBorder="1" applyAlignment="1" applyProtection="1">
      <alignment horizontal="center" vertical="center"/>
      <protection locked="0"/>
    </xf>
    <xf numFmtId="0" fontId="1" fillId="10" borderId="49" xfId="0" applyFont="1" applyFill="1" applyBorder="1"/>
    <xf numFmtId="0" fontId="0" fillId="9" borderId="83" xfId="0" applyFill="1" applyBorder="1" applyAlignment="1">
      <alignment horizontal="center"/>
    </xf>
    <xf numFmtId="49" fontId="4" fillId="9" borderId="2" xfId="0" applyNumberFormat="1" applyFont="1" applyFill="1" applyBorder="1" applyAlignment="1">
      <alignment horizontal="center"/>
    </xf>
    <xf numFmtId="0" fontId="4" fillId="9" borderId="32" xfId="0" applyFont="1" applyFill="1" applyBorder="1" applyAlignment="1">
      <alignment horizontal="center"/>
    </xf>
    <xf numFmtId="0" fontId="4" fillId="9" borderId="83" xfId="0" applyFont="1" applyFill="1" applyBorder="1" applyAlignment="1">
      <alignment horizontal="center"/>
    </xf>
    <xf numFmtId="49" fontId="4" fillId="9" borderId="84" xfId="0" applyNumberFormat="1" applyFont="1" applyFill="1" applyBorder="1" applyAlignment="1">
      <alignment horizontal="center"/>
    </xf>
    <xf numFmtId="49" fontId="4" fillId="9" borderId="85" xfId="0" applyNumberFormat="1" applyFont="1" applyFill="1" applyBorder="1" applyAlignment="1">
      <alignment horizontal="center"/>
    </xf>
    <xf numFmtId="0" fontId="20" fillId="3" borderId="39" xfId="0" applyFont="1" applyFill="1" applyBorder="1" applyAlignment="1" applyProtection="1">
      <alignment vertical="top" wrapText="1"/>
      <protection locked="0"/>
    </xf>
    <xf numFmtId="0" fontId="2" fillId="12" borderId="43" xfId="0" applyFont="1" applyFill="1" applyBorder="1" applyAlignment="1">
      <alignment vertical="center"/>
    </xf>
    <xf numFmtId="0" fontId="2" fillId="12" borderId="36" xfId="0" applyFont="1" applyFill="1" applyBorder="1" applyAlignment="1">
      <alignment vertical="center"/>
    </xf>
    <xf numFmtId="0" fontId="14" fillId="3" borderId="34" xfId="1" applyFill="1" applyBorder="1" applyAlignment="1" applyProtection="1">
      <alignment horizontal="left" vertical="center"/>
      <protection locked="0"/>
    </xf>
    <xf numFmtId="0" fontId="35" fillId="10" borderId="0" xfId="0" applyFont="1" applyFill="1" applyBorder="1"/>
    <xf numFmtId="0" fontId="4" fillId="12" borderId="2" xfId="0" applyFont="1" applyFill="1" applyBorder="1" applyAlignment="1">
      <alignment vertical="center" wrapText="1"/>
    </xf>
    <xf numFmtId="0" fontId="20" fillId="3" borderId="30" xfId="0" applyFont="1" applyFill="1" applyBorder="1" applyAlignment="1" applyProtection="1">
      <alignment vertical="top" wrapText="1"/>
      <protection locked="0"/>
    </xf>
    <xf numFmtId="0" fontId="20" fillId="3" borderId="32" xfId="0" applyFont="1" applyFill="1" applyBorder="1" applyAlignment="1" applyProtection="1">
      <alignment vertical="top" wrapText="1"/>
      <protection locked="0"/>
    </xf>
    <xf numFmtId="0" fontId="20" fillId="3" borderId="43" xfId="0" applyFont="1" applyFill="1" applyBorder="1" applyAlignment="1" applyProtection="1">
      <alignment vertical="top" wrapText="1"/>
      <protection locked="0"/>
    </xf>
    <xf numFmtId="0" fontId="11" fillId="9" borderId="19" xfId="0" applyFont="1" applyFill="1" applyBorder="1" applyAlignment="1">
      <alignment horizontal="left"/>
    </xf>
    <xf numFmtId="0" fontId="11" fillId="9" borderId="49" xfId="0" applyFont="1" applyFill="1" applyBorder="1" applyAlignment="1">
      <alignment horizontal="left"/>
    </xf>
    <xf numFmtId="0" fontId="11" fillId="9" borderId="66" xfId="0" applyFont="1" applyFill="1" applyBorder="1" applyAlignment="1">
      <alignment horizontal="left"/>
    </xf>
    <xf numFmtId="0" fontId="4" fillId="12" borderId="65" xfId="0" applyFont="1" applyFill="1" applyBorder="1" applyAlignment="1">
      <alignment vertical="center" wrapText="1"/>
    </xf>
    <xf numFmtId="0" fontId="30" fillId="3" borderId="3" xfId="0" applyFont="1" applyFill="1" applyBorder="1" applyAlignment="1" applyProtection="1">
      <alignment horizontal="center" vertical="center" wrapText="1"/>
      <protection locked="0"/>
    </xf>
    <xf numFmtId="0" fontId="30" fillId="3" borderId="47" xfId="0" applyFont="1" applyFill="1" applyBorder="1" applyAlignment="1" applyProtection="1">
      <alignment horizontal="center" vertical="center" wrapText="1"/>
      <protection locked="0"/>
    </xf>
    <xf numFmtId="0" fontId="1" fillId="10" borderId="3" xfId="0" applyFont="1" applyFill="1" applyBorder="1" applyAlignment="1" applyProtection="1">
      <alignment horizontal="center" vertical="center"/>
      <protection locked="0"/>
    </xf>
    <xf numFmtId="0" fontId="1" fillId="10" borderId="47" xfId="0" applyFont="1" applyFill="1" applyBorder="1" applyAlignment="1" applyProtection="1">
      <alignment horizontal="center" vertical="center"/>
      <protection locked="0"/>
    </xf>
    <xf numFmtId="166" fontId="0" fillId="11" borderId="2" xfId="0" applyNumberFormat="1" applyFill="1" applyBorder="1" applyAlignment="1">
      <alignment horizontal="center" vertical="center"/>
    </xf>
    <xf numFmtId="166" fontId="0" fillId="6" borderId="2" xfId="0" applyNumberFormat="1" applyFill="1" applyBorder="1" applyAlignment="1">
      <alignment horizontal="center" vertical="center"/>
    </xf>
    <xf numFmtId="166" fontId="0" fillId="9" borderId="26" xfId="0" applyNumberFormat="1" applyFill="1" applyBorder="1" applyAlignment="1">
      <alignment horizontal="center" vertical="center"/>
    </xf>
    <xf numFmtId="166" fontId="0" fillId="11" borderId="3" xfId="0" applyNumberFormat="1" applyFill="1" applyBorder="1" applyAlignment="1">
      <alignment horizontal="center" vertical="center"/>
    </xf>
    <xf numFmtId="166" fontId="0" fillId="6" borderId="3" xfId="0" applyNumberFormat="1" applyFill="1" applyBorder="1" applyAlignment="1">
      <alignment horizontal="center" vertical="center"/>
    </xf>
    <xf numFmtId="166" fontId="0" fillId="9" borderId="47" xfId="0" applyNumberFormat="1" applyFill="1" applyBorder="1" applyAlignment="1">
      <alignment horizontal="center" vertical="center"/>
    </xf>
    <xf numFmtId="165" fontId="0" fillId="11" borderId="26" xfId="0" applyNumberFormat="1" applyFill="1" applyBorder="1" applyAlignment="1">
      <alignment horizontal="center" vertical="center"/>
    </xf>
    <xf numFmtId="165" fontId="0" fillId="11" borderId="47" xfId="0" applyNumberFormat="1" applyFill="1" applyBorder="1" applyAlignment="1">
      <alignment horizontal="center" vertical="center"/>
    </xf>
    <xf numFmtId="9" fontId="4" fillId="0" borderId="54" xfId="0" applyNumberFormat="1" applyFont="1" applyBorder="1" applyAlignment="1">
      <alignment horizontal="center" vertical="center"/>
    </xf>
    <xf numFmtId="9" fontId="4" fillId="0" borderId="2" xfId="0" applyNumberFormat="1" applyFont="1" applyBorder="1" applyAlignment="1">
      <alignment horizontal="center" vertical="center"/>
    </xf>
    <xf numFmtId="9" fontId="4" fillId="0" borderId="61" xfId="0" applyNumberFormat="1" applyFont="1" applyBorder="1" applyAlignment="1">
      <alignment horizontal="center" vertical="center"/>
    </xf>
    <xf numFmtId="0" fontId="1" fillId="0" borderId="2" xfId="0" applyFont="1" applyFill="1" applyBorder="1" applyAlignment="1">
      <alignment horizontal="center" vertical="center"/>
    </xf>
    <xf numFmtId="0" fontId="0" fillId="0" borderId="2" xfId="0" applyFill="1" applyBorder="1" applyAlignment="1">
      <alignment horizontal="center" vertical="center"/>
    </xf>
    <xf numFmtId="0" fontId="4" fillId="12" borderId="1" xfId="0" applyFont="1" applyFill="1" applyBorder="1" applyAlignment="1">
      <alignment horizontal="center" vertical="center" wrapText="1"/>
    </xf>
    <xf numFmtId="0" fontId="4" fillId="9" borderId="1" xfId="0" applyFont="1" applyFill="1" applyBorder="1" applyAlignment="1">
      <alignment horizontal="left" vertical="center" wrapText="1"/>
    </xf>
    <xf numFmtId="0" fontId="4" fillId="9" borderId="39" xfId="0" applyFont="1" applyFill="1" applyBorder="1" applyAlignment="1">
      <alignment horizontal="center" vertical="center"/>
    </xf>
    <xf numFmtId="0" fontId="1" fillId="9" borderId="2" xfId="0" applyFont="1" applyFill="1" applyBorder="1" applyAlignment="1" applyProtection="1">
      <alignment horizontal="center" vertical="center"/>
    </xf>
    <xf numFmtId="0" fontId="1" fillId="3" borderId="55" xfId="0" applyFont="1" applyFill="1" applyBorder="1" applyAlignment="1" applyProtection="1">
      <alignment horizontal="center" vertical="center"/>
      <protection locked="0"/>
    </xf>
    <xf numFmtId="0" fontId="1" fillId="9" borderId="3" xfId="0" applyFont="1" applyFill="1" applyBorder="1" applyAlignment="1" applyProtection="1">
      <alignment horizontal="center" vertical="center"/>
    </xf>
    <xf numFmtId="0" fontId="1" fillId="9" borderId="1" xfId="0" applyFont="1" applyFill="1" applyBorder="1" applyAlignment="1" applyProtection="1">
      <alignment horizontal="center" vertical="center"/>
    </xf>
    <xf numFmtId="0" fontId="0" fillId="4" borderId="0" xfId="0" applyFill="1" applyBorder="1" applyAlignment="1">
      <alignment vertical="center"/>
    </xf>
    <xf numFmtId="0" fontId="0" fillId="4" borderId="24" xfId="0" applyFill="1" applyBorder="1" applyAlignment="1">
      <alignment vertical="center"/>
    </xf>
    <xf numFmtId="0" fontId="0" fillId="5" borderId="18" xfId="0" applyFill="1" applyBorder="1" applyAlignment="1">
      <alignment horizontal="center" vertical="center"/>
    </xf>
    <xf numFmtId="0" fontId="0" fillId="5" borderId="8" xfId="0" applyFill="1" applyBorder="1" applyAlignment="1">
      <alignment horizontal="center" vertical="center"/>
    </xf>
    <xf numFmtId="0" fontId="0" fillId="5" borderId="37" xfId="0" applyFill="1" applyBorder="1" applyAlignment="1">
      <alignment horizontal="center" vertical="center"/>
    </xf>
    <xf numFmtId="0" fontId="0" fillId="5" borderId="9" xfId="0" applyFill="1" applyBorder="1" applyAlignment="1">
      <alignment horizontal="center" vertical="center"/>
    </xf>
    <xf numFmtId="165" fontId="1" fillId="12" borderId="2" xfId="0" applyNumberFormat="1" applyFont="1" applyFill="1" applyBorder="1" applyAlignment="1" applyProtection="1">
      <alignment horizontal="center" vertical="center"/>
    </xf>
    <xf numFmtId="0" fontId="37" fillId="10" borderId="28" xfId="0" applyFont="1" applyFill="1" applyBorder="1"/>
    <xf numFmtId="0" fontId="14" fillId="10" borderId="0" xfId="1" applyFill="1" applyBorder="1" applyAlignment="1" applyProtection="1">
      <alignment horizontal="left"/>
    </xf>
    <xf numFmtId="0" fontId="0" fillId="10" borderId="0" xfId="0" applyFill="1" applyBorder="1" applyAlignment="1">
      <alignment horizontal="left"/>
    </xf>
    <xf numFmtId="0" fontId="11" fillId="4" borderId="56" xfId="0" applyFont="1" applyFill="1" applyBorder="1" applyAlignment="1">
      <alignment horizontal="left" vertical="center"/>
    </xf>
    <xf numFmtId="0" fontId="11" fillId="4" borderId="51" xfId="0" applyFont="1" applyFill="1" applyBorder="1" applyAlignment="1">
      <alignment horizontal="left" vertical="center"/>
    </xf>
    <xf numFmtId="0" fontId="14" fillId="10" borderId="0" xfId="1" applyFont="1" applyFill="1" applyBorder="1" applyAlignment="1" applyProtection="1">
      <alignment horizontal="left"/>
    </xf>
    <xf numFmtId="0" fontId="14" fillId="10" borderId="0" xfId="1" applyFill="1" applyBorder="1" applyAlignment="1" applyProtection="1">
      <alignment horizontal="left"/>
    </xf>
    <xf numFmtId="0" fontId="25" fillId="10" borderId="0" xfId="0" applyFont="1" applyFill="1" applyBorder="1" applyAlignment="1">
      <alignment horizontal="left"/>
    </xf>
    <xf numFmtId="0" fontId="4" fillId="10" borderId="0" xfId="0" applyFont="1" applyFill="1" applyBorder="1" applyAlignment="1">
      <alignment horizontal="left"/>
    </xf>
    <xf numFmtId="0" fontId="0" fillId="10" borderId="0" xfId="0" applyFill="1" applyBorder="1" applyAlignment="1">
      <alignment horizontal="left"/>
    </xf>
    <xf numFmtId="0" fontId="2" fillId="5" borderId="58" xfId="0" applyFont="1" applyFill="1" applyBorder="1" applyAlignment="1" applyProtection="1">
      <alignment horizontal="center" vertical="center" textRotation="90"/>
    </xf>
    <xf numFmtId="0" fontId="2" fillId="5" borderId="39" xfId="0" applyFont="1" applyFill="1" applyBorder="1" applyAlignment="1" applyProtection="1">
      <alignment horizontal="center" vertical="center" textRotation="90"/>
    </xf>
    <xf numFmtId="0" fontId="2" fillId="5" borderId="33" xfId="0" applyFont="1" applyFill="1" applyBorder="1" applyAlignment="1" applyProtection="1">
      <alignment horizontal="center" vertical="center" textRotation="90"/>
    </xf>
    <xf numFmtId="0" fontId="0" fillId="3" borderId="50" xfId="0" applyFill="1" applyBorder="1" applyAlignment="1" applyProtection="1">
      <alignment vertical="center" wrapText="1"/>
    </xf>
    <xf numFmtId="0" fontId="0" fillId="3" borderId="66" xfId="0" applyFill="1" applyBorder="1" applyAlignment="1" applyProtection="1">
      <alignment vertical="center" wrapText="1"/>
    </xf>
    <xf numFmtId="0" fontId="0" fillId="3" borderId="80" xfId="0" applyFill="1" applyBorder="1" applyAlignment="1" applyProtection="1">
      <alignment vertical="center" wrapText="1"/>
    </xf>
    <xf numFmtId="0" fontId="0" fillId="3" borderId="81" xfId="0" applyFill="1" applyBorder="1" applyAlignment="1" applyProtection="1">
      <alignment vertical="center" wrapText="1"/>
    </xf>
    <xf numFmtId="0" fontId="1" fillId="3" borderId="76" xfId="0" applyFont="1" applyFill="1" applyBorder="1" applyAlignment="1" applyProtection="1">
      <alignment vertical="center" wrapText="1"/>
    </xf>
    <xf numFmtId="0" fontId="1" fillId="3" borderId="77" xfId="0" applyFont="1" applyFill="1" applyBorder="1" applyAlignment="1" applyProtection="1">
      <alignment vertical="center" wrapText="1"/>
    </xf>
    <xf numFmtId="0" fontId="0" fillId="3" borderId="76" xfId="0" applyFill="1" applyBorder="1" applyAlignment="1" applyProtection="1">
      <alignment vertical="center" wrapText="1"/>
    </xf>
    <xf numFmtId="0" fontId="0" fillId="3" borderId="77" xfId="0" applyFill="1" applyBorder="1" applyAlignment="1" applyProtection="1">
      <alignment vertical="center" wrapText="1"/>
    </xf>
    <xf numFmtId="0" fontId="0" fillId="3" borderId="78" xfId="0" applyFill="1" applyBorder="1" applyAlignment="1" applyProtection="1">
      <alignment vertical="center" wrapText="1"/>
    </xf>
    <xf numFmtId="0" fontId="0" fillId="3" borderId="79" xfId="0" applyFill="1" applyBorder="1" applyAlignment="1" applyProtection="1">
      <alignment vertical="center" wrapText="1"/>
    </xf>
    <xf numFmtId="0" fontId="3" fillId="3" borderId="62" xfId="0" applyFont="1" applyFill="1" applyBorder="1" applyAlignment="1" applyProtection="1">
      <alignment horizontal="left" vertical="center" wrapText="1"/>
    </xf>
    <xf numFmtId="0" fontId="3" fillId="3" borderId="35" xfId="0" applyFont="1" applyFill="1" applyBorder="1" applyAlignment="1" applyProtection="1">
      <alignment horizontal="left" vertical="center" wrapText="1"/>
    </xf>
    <xf numFmtId="0" fontId="0" fillId="3" borderId="54" xfId="0" applyFill="1" applyBorder="1" applyAlignment="1" applyProtection="1">
      <alignment horizontal="center" vertical="center" wrapText="1"/>
    </xf>
    <xf numFmtId="0" fontId="0" fillId="3" borderId="82" xfId="0" applyFill="1" applyBorder="1" applyAlignment="1" applyProtection="1">
      <alignment horizontal="center" vertical="center" wrapText="1"/>
    </xf>
    <xf numFmtId="0" fontId="26" fillId="3" borderId="56" xfId="0" applyFont="1" applyFill="1" applyBorder="1" applyAlignment="1" applyProtection="1">
      <alignment horizontal="left" vertical="center"/>
    </xf>
    <xf numFmtId="0" fontId="26" fillId="3" borderId="51" xfId="0" applyFont="1" applyFill="1" applyBorder="1" applyAlignment="1" applyProtection="1">
      <alignment horizontal="left" vertical="center"/>
    </xf>
    <xf numFmtId="0" fontId="26" fillId="3" borderId="52" xfId="0" applyFont="1" applyFill="1" applyBorder="1" applyAlignment="1" applyProtection="1">
      <alignment horizontal="left" vertical="center"/>
    </xf>
    <xf numFmtId="0" fontId="4" fillId="5" borderId="21" xfId="0" applyFont="1" applyFill="1" applyBorder="1" applyAlignment="1" applyProtection="1">
      <alignment horizontal="center"/>
    </xf>
    <xf numFmtId="0" fontId="4" fillId="5" borderId="55" xfId="0" applyFont="1" applyFill="1" applyBorder="1" applyAlignment="1" applyProtection="1">
      <alignment horizontal="center"/>
    </xf>
    <xf numFmtId="0" fontId="4" fillId="5" borderId="42" xfId="0" applyFont="1" applyFill="1" applyBorder="1" applyAlignment="1" applyProtection="1">
      <alignment horizontal="center"/>
    </xf>
    <xf numFmtId="0" fontId="4" fillId="5" borderId="53" xfId="0" applyFont="1" applyFill="1" applyBorder="1" applyAlignment="1" applyProtection="1">
      <alignment horizontal="center"/>
    </xf>
    <xf numFmtId="0" fontId="2" fillId="5" borderId="40" xfId="0" applyFont="1" applyFill="1" applyBorder="1" applyAlignment="1" applyProtection="1">
      <alignment horizontal="center" vertical="center" textRotation="90"/>
    </xf>
    <xf numFmtId="0" fontId="1" fillId="3" borderId="74" xfId="0" applyFont="1" applyFill="1" applyBorder="1" applyAlignment="1" applyProtection="1">
      <alignment vertical="center" wrapText="1"/>
    </xf>
    <xf numFmtId="0" fontId="0" fillId="3" borderId="75" xfId="0" applyFill="1" applyBorder="1" applyAlignment="1" applyProtection="1">
      <alignment vertical="center" wrapText="1"/>
    </xf>
    <xf numFmtId="0" fontId="1" fillId="3" borderId="78" xfId="0" applyFont="1" applyFill="1" applyBorder="1" applyAlignment="1" applyProtection="1">
      <alignment vertical="center" wrapText="1"/>
    </xf>
    <xf numFmtId="0" fontId="1" fillId="3" borderId="79" xfId="0" applyFont="1" applyFill="1" applyBorder="1" applyAlignment="1" applyProtection="1">
      <alignment vertical="center" wrapText="1"/>
    </xf>
    <xf numFmtId="0" fontId="29" fillId="3" borderId="21" xfId="0" applyFont="1" applyFill="1" applyBorder="1" applyAlignment="1" applyProtection="1">
      <alignment horizontal="left"/>
      <protection locked="0"/>
    </xf>
    <xf numFmtId="0" fontId="29" fillId="3" borderId="57" xfId="0" applyFont="1" applyFill="1" applyBorder="1" applyAlignment="1" applyProtection="1">
      <alignment horizontal="left"/>
      <protection locked="0"/>
    </xf>
    <xf numFmtId="0" fontId="29" fillId="3" borderId="53" xfId="0" applyFont="1" applyFill="1" applyBorder="1" applyAlignment="1" applyProtection="1">
      <alignment horizontal="left"/>
      <protection locked="0"/>
    </xf>
    <xf numFmtId="0" fontId="11" fillId="9" borderId="27" xfId="0" applyFont="1" applyFill="1" applyBorder="1" applyAlignment="1">
      <alignment horizontal="center"/>
    </xf>
    <xf numFmtId="0" fontId="11" fillId="9" borderId="28" xfId="0" applyFont="1" applyFill="1" applyBorder="1" applyAlignment="1">
      <alignment horizontal="center"/>
    </xf>
    <xf numFmtId="0" fontId="26" fillId="3" borderId="27" xfId="0" applyFont="1" applyFill="1" applyBorder="1" applyAlignment="1" applyProtection="1">
      <alignment horizontal="left" vertical="center"/>
    </xf>
    <xf numFmtId="0" fontId="26" fillId="3" borderId="28" xfId="0" applyFont="1" applyFill="1" applyBorder="1" applyAlignment="1" applyProtection="1">
      <alignment horizontal="left" vertical="center"/>
    </xf>
    <xf numFmtId="0" fontId="26" fillId="3" borderId="29" xfId="0" applyFont="1" applyFill="1" applyBorder="1" applyAlignment="1" applyProtection="1">
      <alignment horizontal="left" vertical="center"/>
    </xf>
    <xf numFmtId="0" fontId="2" fillId="3" borderId="67" xfId="0" applyFont="1" applyFill="1" applyBorder="1" applyAlignment="1" applyProtection="1">
      <alignment horizontal="left"/>
      <protection locked="0"/>
    </xf>
    <xf numFmtId="0" fontId="25" fillId="3" borderId="68" xfId="0" applyFont="1" applyFill="1" applyBorder="1" applyAlignment="1" applyProtection="1">
      <alignment horizontal="left"/>
      <protection locked="0"/>
    </xf>
    <xf numFmtId="0" fontId="25" fillId="3" borderId="69" xfId="0" applyFont="1" applyFill="1" applyBorder="1" applyAlignment="1" applyProtection="1">
      <alignment horizontal="left"/>
      <protection locked="0"/>
    </xf>
    <xf numFmtId="0" fontId="29" fillId="9" borderId="56" xfId="0" applyFont="1" applyFill="1" applyBorder="1" applyAlignment="1">
      <alignment horizontal="center"/>
    </xf>
    <xf numFmtId="0" fontId="29" fillId="9" borderId="51" xfId="0" applyFont="1" applyFill="1" applyBorder="1" applyAlignment="1">
      <alignment horizontal="center"/>
    </xf>
    <xf numFmtId="0" fontId="29" fillId="9" borderId="52" xfId="0" applyFont="1" applyFill="1" applyBorder="1" applyAlignment="1">
      <alignment horizontal="center"/>
    </xf>
    <xf numFmtId="0" fontId="13" fillId="9" borderId="27" xfId="0" applyFont="1" applyFill="1" applyBorder="1" applyAlignment="1">
      <alignment horizontal="left" wrapText="1"/>
    </xf>
    <xf numFmtId="0" fontId="13" fillId="9" borderId="28" xfId="0" applyFont="1" applyFill="1" applyBorder="1" applyAlignment="1">
      <alignment horizontal="left" wrapText="1"/>
    </xf>
    <xf numFmtId="0" fontId="13" fillId="9" borderId="23" xfId="0" applyFont="1" applyFill="1" applyBorder="1" applyAlignment="1">
      <alignment horizontal="left" wrapText="1"/>
    </xf>
    <xf numFmtId="0" fontId="13" fillId="9" borderId="0" xfId="0" applyFont="1" applyFill="1" applyBorder="1" applyAlignment="1">
      <alignment horizontal="left" wrapText="1"/>
    </xf>
    <xf numFmtId="0" fontId="13" fillId="9" borderId="27" xfId="0" applyFont="1" applyFill="1" applyBorder="1" applyAlignment="1">
      <alignment horizontal="left"/>
    </xf>
    <xf numFmtId="0" fontId="13" fillId="9" borderId="28" xfId="0" applyFont="1" applyFill="1" applyBorder="1" applyAlignment="1">
      <alignment horizontal="left"/>
    </xf>
    <xf numFmtId="0" fontId="13" fillId="9" borderId="29" xfId="0" applyFont="1" applyFill="1" applyBorder="1" applyAlignment="1">
      <alignment horizontal="left"/>
    </xf>
    <xf numFmtId="0" fontId="1" fillId="9" borderId="23" xfId="0" applyFont="1" applyFill="1" applyBorder="1" applyAlignment="1">
      <alignment horizontal="left" vertical="center" wrapText="1"/>
    </xf>
    <xf numFmtId="0" fontId="0" fillId="9" borderId="0" xfId="0" applyFill="1" applyBorder="1" applyAlignment="1">
      <alignment horizontal="left" vertical="center" wrapText="1"/>
    </xf>
    <xf numFmtId="0" fontId="0" fillId="9" borderId="24" xfId="0" applyFill="1" applyBorder="1" applyAlignment="1">
      <alignment horizontal="left" vertical="center" wrapText="1"/>
    </xf>
    <xf numFmtId="0" fontId="0" fillId="9" borderId="19" xfId="0" applyFill="1" applyBorder="1" applyAlignment="1">
      <alignment horizontal="left" vertical="center" wrapText="1"/>
    </xf>
    <xf numFmtId="0" fontId="0" fillId="9" borderId="49" xfId="0" applyFill="1" applyBorder="1" applyAlignment="1">
      <alignment horizontal="left" vertical="center" wrapText="1"/>
    </xf>
    <xf numFmtId="0" fontId="0" fillId="9" borderId="66" xfId="0" applyFill="1" applyBorder="1" applyAlignment="1">
      <alignment horizontal="left" vertical="center" wrapText="1"/>
    </xf>
    <xf numFmtId="0" fontId="0" fillId="9" borderId="21" xfId="0" applyFill="1" applyBorder="1" applyAlignment="1">
      <alignment horizontal="left"/>
    </xf>
    <xf numFmtId="0" fontId="0" fillId="9" borderId="57" xfId="0" applyFill="1" applyBorder="1" applyAlignment="1">
      <alignment horizontal="left"/>
    </xf>
    <xf numFmtId="0" fontId="0" fillId="9" borderId="53" xfId="0" applyFill="1" applyBorder="1" applyAlignment="1">
      <alignment horizontal="left"/>
    </xf>
    <xf numFmtId="0" fontId="11" fillId="4" borderId="27" xfId="0" applyFont="1" applyFill="1" applyBorder="1" applyAlignment="1">
      <alignment horizontal="left" vertical="center"/>
    </xf>
    <xf numFmtId="0" fontId="12" fillId="4" borderId="28" xfId="0" applyFont="1" applyFill="1" applyBorder="1" applyAlignment="1">
      <alignment horizontal="left" vertical="center"/>
    </xf>
    <xf numFmtId="0" fontId="12" fillId="4" borderId="72" xfId="0" applyFont="1" applyFill="1" applyBorder="1" applyAlignment="1">
      <alignment horizontal="left" vertical="center"/>
    </xf>
    <xf numFmtId="0" fontId="24" fillId="9" borderId="54" xfId="0" applyFont="1" applyFill="1" applyBorder="1" applyAlignment="1">
      <alignment horizontal="center" vertical="center"/>
    </xf>
    <xf numFmtId="0" fontId="24" fillId="9" borderId="60" xfId="0" applyFont="1" applyFill="1" applyBorder="1" applyAlignment="1">
      <alignment horizontal="center" vertical="center"/>
    </xf>
    <xf numFmtId="0" fontId="24" fillId="9" borderId="61" xfId="0" applyFont="1" applyFill="1" applyBorder="1" applyAlignment="1">
      <alignment horizontal="center" vertical="center"/>
    </xf>
    <xf numFmtId="0" fontId="26" fillId="3" borderId="56" xfId="0" applyFont="1" applyFill="1" applyBorder="1" applyAlignment="1">
      <alignment horizontal="center" vertical="center"/>
    </xf>
    <xf numFmtId="0" fontId="26" fillId="3" borderId="51" xfId="0" applyFont="1" applyFill="1" applyBorder="1" applyAlignment="1">
      <alignment horizontal="center" vertical="center"/>
    </xf>
    <xf numFmtId="0" fontId="26" fillId="3" borderId="52" xfId="0" applyFont="1" applyFill="1" applyBorder="1" applyAlignment="1">
      <alignment horizontal="center" vertical="center"/>
    </xf>
    <xf numFmtId="0" fontId="11" fillId="9" borderId="56" xfId="0" applyFont="1" applyFill="1" applyBorder="1" applyAlignment="1">
      <alignment horizontal="left" vertical="center"/>
    </xf>
    <xf numFmtId="0" fontId="12" fillId="9" borderId="51" xfId="0" applyFont="1" applyFill="1" applyBorder="1" applyAlignment="1">
      <alignment horizontal="left" vertical="center"/>
    </xf>
    <xf numFmtId="0" fontId="12" fillId="9" borderId="52" xfId="0" applyFont="1" applyFill="1" applyBorder="1" applyAlignment="1">
      <alignment horizontal="left" vertical="center"/>
    </xf>
    <xf numFmtId="0" fontId="2" fillId="9" borderId="62" xfId="0" applyFont="1" applyFill="1" applyBorder="1" applyAlignment="1">
      <alignment horizontal="center" vertical="center"/>
    </xf>
    <xf numFmtId="0" fontId="2" fillId="9" borderId="43" xfId="0" applyFont="1" applyFill="1" applyBorder="1" applyAlignment="1">
      <alignment horizontal="center" vertical="center"/>
    </xf>
    <xf numFmtId="0" fontId="2" fillId="9" borderId="36" xfId="0" applyFont="1" applyFill="1" applyBorder="1" applyAlignment="1">
      <alignment horizontal="center" vertical="center"/>
    </xf>
    <xf numFmtId="0" fontId="2" fillId="11" borderId="11" xfId="0" applyFont="1" applyFill="1" applyBorder="1" applyAlignment="1">
      <alignment horizontal="right" vertical="center"/>
    </xf>
    <xf numFmtId="0" fontId="2" fillId="11" borderId="1" xfId="0" applyFont="1" applyFill="1" applyBorder="1" applyAlignment="1">
      <alignment horizontal="right" vertical="center"/>
    </xf>
    <xf numFmtId="0" fontId="25" fillId="14" borderId="25" xfId="0" applyFont="1" applyFill="1" applyBorder="1" applyAlignment="1">
      <alignment horizontal="right" vertical="center"/>
    </xf>
    <xf numFmtId="0" fontId="2" fillId="14" borderId="2" xfId="0" applyFont="1" applyFill="1" applyBorder="1" applyAlignment="1">
      <alignment horizontal="right" vertical="center"/>
    </xf>
    <xf numFmtId="0" fontId="2" fillId="2" borderId="46" xfId="0" applyFont="1" applyFill="1" applyBorder="1" applyAlignment="1">
      <alignment horizontal="right" vertical="center"/>
    </xf>
    <xf numFmtId="0" fontId="2" fillId="2" borderId="3" xfId="0" applyFont="1" applyFill="1" applyBorder="1" applyAlignment="1">
      <alignment horizontal="right" vertical="center"/>
    </xf>
    <xf numFmtId="0" fontId="2" fillId="4" borderId="56" xfId="0" applyFont="1" applyFill="1" applyBorder="1" applyAlignment="1">
      <alignment horizontal="center" vertical="center"/>
    </xf>
    <xf numFmtId="0" fontId="2" fillId="4" borderId="51" xfId="0" applyFont="1" applyFill="1" applyBorder="1" applyAlignment="1">
      <alignment horizontal="center" vertical="center"/>
    </xf>
    <xf numFmtId="0" fontId="24" fillId="6" borderId="54" xfId="0" applyFont="1" applyFill="1" applyBorder="1" applyAlignment="1">
      <alignment horizontal="center" vertical="center"/>
    </xf>
    <xf numFmtId="0" fontId="24" fillId="6" borderId="60" xfId="0" applyFont="1" applyFill="1" applyBorder="1" applyAlignment="1">
      <alignment horizontal="center" vertical="center"/>
    </xf>
    <xf numFmtId="0" fontId="24" fillId="6" borderId="61" xfId="0" applyFont="1" applyFill="1" applyBorder="1" applyAlignment="1">
      <alignment horizontal="center" vertical="center"/>
    </xf>
    <xf numFmtId="0" fontId="24" fillId="2" borderId="54" xfId="0" applyFont="1" applyFill="1" applyBorder="1" applyAlignment="1">
      <alignment horizontal="center" vertical="center"/>
    </xf>
    <xf numFmtId="0" fontId="24" fillId="2" borderId="60" xfId="0" applyFont="1" applyFill="1" applyBorder="1" applyAlignment="1">
      <alignment horizontal="center" vertical="center"/>
    </xf>
    <xf numFmtId="0" fontId="24" fillId="2" borderId="61" xfId="0" applyFont="1" applyFill="1" applyBorder="1" applyAlignment="1">
      <alignment horizontal="center" vertical="center"/>
    </xf>
    <xf numFmtId="0" fontId="24" fillId="7" borderId="54" xfId="0" applyFont="1" applyFill="1" applyBorder="1" applyAlignment="1">
      <alignment horizontal="center" vertical="center"/>
    </xf>
    <xf numFmtId="0" fontId="24" fillId="7" borderId="60" xfId="0" applyFont="1" applyFill="1" applyBorder="1" applyAlignment="1">
      <alignment horizontal="center" vertical="center"/>
    </xf>
    <xf numFmtId="0" fontId="24" fillId="7" borderId="61" xfId="0" applyFont="1" applyFill="1" applyBorder="1" applyAlignment="1">
      <alignment horizontal="center" vertical="center"/>
    </xf>
    <xf numFmtId="0" fontId="2" fillId="12" borderId="25" xfId="0" applyFont="1" applyFill="1" applyBorder="1" applyAlignment="1">
      <alignment horizontal="right" vertical="center"/>
    </xf>
    <xf numFmtId="0" fontId="2" fillId="12" borderId="2" xfId="0" applyFont="1" applyFill="1" applyBorder="1" applyAlignment="1">
      <alignment horizontal="right" vertical="center"/>
    </xf>
    <xf numFmtId="0" fontId="7" fillId="13" borderId="65" xfId="0" applyFont="1" applyFill="1" applyBorder="1" applyAlignment="1">
      <alignment horizontal="center" vertical="center"/>
    </xf>
    <xf numFmtId="0" fontId="7" fillId="13" borderId="29" xfId="0" applyFont="1" applyFill="1" applyBorder="1" applyAlignment="1">
      <alignment horizontal="center" vertical="center"/>
    </xf>
    <xf numFmtId="0" fontId="2" fillId="14" borderId="20" xfId="0" applyFont="1" applyFill="1" applyBorder="1" applyAlignment="1">
      <alignment horizontal="center" vertical="center"/>
    </xf>
    <xf numFmtId="0" fontId="2" fillId="14" borderId="26" xfId="0" applyFont="1" applyFill="1" applyBorder="1" applyAlignment="1">
      <alignment horizontal="center" vertical="center"/>
    </xf>
    <xf numFmtId="0" fontId="2" fillId="14" borderId="47" xfId="0" applyFont="1" applyFill="1" applyBorder="1" applyAlignment="1">
      <alignment horizontal="center" vertical="center"/>
    </xf>
    <xf numFmtId="0" fontId="2" fillId="14" borderId="59" xfId="0" applyFont="1" applyFill="1" applyBorder="1" applyAlignment="1">
      <alignment horizontal="center" vertical="center" textRotation="90" wrapText="1"/>
    </xf>
    <xf numFmtId="0" fontId="2" fillId="14" borderId="44" xfId="0" applyFont="1" applyFill="1" applyBorder="1" applyAlignment="1">
      <alignment horizontal="center" vertical="center" textRotation="90" wrapText="1"/>
    </xf>
    <xf numFmtId="0" fontId="2" fillId="14" borderId="48" xfId="0" applyFont="1" applyFill="1" applyBorder="1" applyAlignment="1">
      <alignment horizontal="center" vertical="center" textRotation="90" wrapText="1"/>
    </xf>
    <xf numFmtId="0" fontId="2" fillId="12" borderId="11" xfId="0" applyFont="1" applyFill="1" applyBorder="1" applyAlignment="1">
      <alignment horizontal="center" vertical="center" textRotation="90" wrapText="1"/>
    </xf>
    <xf numFmtId="0" fontId="2" fillId="12" borderId="25" xfId="0" applyFont="1" applyFill="1" applyBorder="1" applyAlignment="1">
      <alignment horizontal="center" vertical="center" textRotation="90" wrapText="1"/>
    </xf>
    <xf numFmtId="0" fontId="2" fillId="12" borderId="46" xfId="0" applyFont="1" applyFill="1" applyBorder="1" applyAlignment="1">
      <alignment horizontal="center" vertical="center" textRotation="90" wrapText="1"/>
    </xf>
    <xf numFmtId="0" fontId="4" fillId="12" borderId="58" xfId="0" applyFont="1" applyFill="1" applyBorder="1" applyAlignment="1">
      <alignment horizontal="center" vertical="center" wrapText="1"/>
    </xf>
    <xf numFmtId="0" fontId="4" fillId="12" borderId="39" xfId="0" applyFont="1" applyFill="1" applyBorder="1" applyAlignment="1">
      <alignment horizontal="center" vertical="center" wrapText="1"/>
    </xf>
    <xf numFmtId="0" fontId="4" fillId="12" borderId="32" xfId="0" applyFont="1" applyFill="1" applyBorder="1" applyAlignment="1">
      <alignment horizontal="center" vertical="center" wrapText="1"/>
    </xf>
    <xf numFmtId="0" fontId="4" fillId="12" borderId="40" xfId="0" applyFont="1" applyFill="1" applyBorder="1" applyAlignment="1">
      <alignment horizontal="center" vertical="center" wrapText="1"/>
    </xf>
    <xf numFmtId="0" fontId="4" fillId="12" borderId="33" xfId="0" applyFont="1" applyFill="1" applyBorder="1" applyAlignment="1">
      <alignment horizontal="center" vertical="center" wrapText="1"/>
    </xf>
    <xf numFmtId="0" fontId="4" fillId="14" borderId="58" xfId="0" applyFont="1" applyFill="1" applyBorder="1" applyAlignment="1">
      <alignment horizontal="center" vertical="center"/>
    </xf>
    <xf numFmtId="0" fontId="4" fillId="14" borderId="39" xfId="0" applyFont="1" applyFill="1" applyBorder="1" applyAlignment="1">
      <alignment horizontal="center" vertical="center"/>
    </xf>
    <xf numFmtId="0" fontId="4" fillId="14" borderId="32" xfId="0" applyFont="1" applyFill="1" applyBorder="1" applyAlignment="1">
      <alignment horizontal="center" vertical="center"/>
    </xf>
    <xf numFmtId="0" fontId="4" fillId="14" borderId="40" xfId="0" applyFont="1" applyFill="1" applyBorder="1" applyAlignment="1">
      <alignment horizontal="center" vertical="center"/>
    </xf>
    <xf numFmtId="0" fontId="4" fillId="14" borderId="33" xfId="0" applyFont="1" applyFill="1" applyBorder="1" applyAlignment="1">
      <alignment horizontal="center" vertical="center"/>
    </xf>
    <xf numFmtId="0" fontId="2" fillId="12" borderId="62" xfId="0" applyFont="1" applyFill="1" applyBorder="1" applyAlignment="1">
      <alignment horizontal="center" vertical="center"/>
    </xf>
    <xf numFmtId="0" fontId="2" fillId="12" borderId="43" xfId="0" applyFont="1" applyFill="1" applyBorder="1" applyAlignment="1">
      <alignment horizontal="center" vertical="center"/>
    </xf>
    <xf numFmtId="0" fontId="2" fillId="12" borderId="36" xfId="0" applyFont="1" applyFill="1" applyBorder="1" applyAlignment="1">
      <alignment horizontal="center" vertical="center"/>
    </xf>
    <xf numFmtId="0" fontId="2" fillId="12" borderId="40" xfId="0" applyFont="1" applyFill="1" applyBorder="1" applyAlignment="1">
      <alignment horizontal="center" vertical="center" textRotation="90" wrapText="1"/>
    </xf>
    <xf numFmtId="0" fontId="2" fillId="12" borderId="39" xfId="0" applyFont="1" applyFill="1" applyBorder="1" applyAlignment="1">
      <alignment horizontal="center" vertical="center" textRotation="90" wrapText="1"/>
    </xf>
    <xf numFmtId="0" fontId="2" fillId="12" borderId="32" xfId="0" applyFont="1" applyFill="1" applyBorder="1" applyAlignment="1">
      <alignment horizontal="center" vertical="center" textRotation="90" wrapText="1"/>
    </xf>
    <xf numFmtId="0" fontId="29" fillId="9" borderId="27" xfId="0" applyFont="1" applyFill="1" applyBorder="1" applyAlignment="1">
      <alignment horizontal="center"/>
    </xf>
    <xf numFmtId="0" fontId="29" fillId="9" borderId="28" xfId="0" applyFont="1" applyFill="1" applyBorder="1" applyAlignment="1">
      <alignment horizontal="center"/>
    </xf>
    <xf numFmtId="0" fontId="29" fillId="9" borderId="29" xfId="0" applyFont="1" applyFill="1" applyBorder="1" applyAlignment="1">
      <alignment horizontal="center"/>
    </xf>
    <xf numFmtId="0" fontId="22" fillId="9" borderId="21" xfId="0" applyFont="1" applyFill="1" applyBorder="1" applyAlignment="1">
      <alignment horizontal="left" vertical="center" wrapText="1"/>
    </xf>
    <xf numFmtId="0" fontId="1" fillId="9" borderId="57" xfId="0" applyFont="1" applyFill="1" applyBorder="1" applyAlignment="1">
      <alignment horizontal="left" vertical="center" wrapText="1"/>
    </xf>
    <xf numFmtId="0" fontId="1" fillId="9" borderId="53" xfId="0" applyFont="1" applyFill="1" applyBorder="1" applyAlignment="1">
      <alignment horizontal="left" vertical="center" wrapText="1"/>
    </xf>
    <xf numFmtId="0" fontId="2" fillId="12" borderId="59" xfId="0" applyFont="1" applyFill="1" applyBorder="1" applyAlignment="1">
      <alignment horizontal="center" vertical="center" textRotation="90" wrapText="1"/>
    </xf>
    <xf numFmtId="0" fontId="2" fillId="12" borderId="44" xfId="0" applyFont="1" applyFill="1" applyBorder="1" applyAlignment="1">
      <alignment horizontal="center" vertical="center" textRotation="90" wrapText="1"/>
    </xf>
    <xf numFmtId="0" fontId="2" fillId="12" borderId="48" xfId="0" applyFont="1" applyFill="1" applyBorder="1" applyAlignment="1">
      <alignment horizontal="center" vertical="center" textRotation="90" wrapText="1"/>
    </xf>
    <xf numFmtId="0" fontId="11" fillId="4" borderId="23" xfId="0" applyFont="1" applyFill="1" applyBorder="1" applyAlignment="1">
      <alignment horizontal="left" vertical="top" wrapText="1"/>
    </xf>
    <xf numFmtId="0" fontId="11" fillId="4" borderId="0" xfId="0" applyFont="1" applyFill="1" applyBorder="1" applyAlignment="1">
      <alignment horizontal="left" vertical="top" wrapText="1"/>
    </xf>
    <xf numFmtId="0" fontId="9" fillId="12" borderId="2" xfId="0" applyFont="1" applyFill="1" applyBorder="1" applyAlignment="1">
      <alignment horizontal="center" vertical="center" wrapText="1"/>
    </xf>
    <xf numFmtId="0" fontId="9" fillId="12" borderId="3" xfId="0" applyFont="1" applyFill="1" applyBorder="1" applyAlignment="1">
      <alignment horizontal="center" vertical="center" wrapText="1"/>
    </xf>
    <xf numFmtId="0" fontId="4" fillId="9" borderId="86" xfId="0" applyFont="1" applyFill="1" applyBorder="1" applyAlignment="1">
      <alignment horizontal="left" wrapText="1"/>
    </xf>
    <xf numFmtId="0" fontId="4" fillId="9" borderId="87" xfId="0" applyFont="1" applyFill="1" applyBorder="1" applyAlignment="1">
      <alignment horizontal="left" wrapText="1"/>
    </xf>
    <xf numFmtId="0" fontId="4" fillId="9" borderId="70" xfId="0" applyFont="1" applyFill="1" applyBorder="1" applyAlignment="1">
      <alignment horizontal="left" wrapText="1"/>
    </xf>
    <xf numFmtId="0" fontId="29" fillId="13" borderId="56" xfId="0" applyFont="1" applyFill="1" applyBorder="1" applyAlignment="1">
      <alignment horizontal="center" vertical="center"/>
    </xf>
    <xf numFmtId="0" fontId="29" fillId="13" borderId="51" xfId="0" applyFont="1" applyFill="1" applyBorder="1" applyAlignment="1">
      <alignment horizontal="center" vertical="center"/>
    </xf>
    <xf numFmtId="0" fontId="29" fillId="13" borderId="52" xfId="0" applyFont="1" applyFill="1" applyBorder="1" applyAlignment="1">
      <alignment horizontal="center" vertical="center"/>
    </xf>
    <xf numFmtId="0" fontId="2" fillId="11" borderId="56" xfId="0" applyFont="1" applyFill="1" applyBorder="1" applyAlignment="1">
      <alignment horizontal="center" vertical="center"/>
    </xf>
    <xf numFmtId="0" fontId="25" fillId="11" borderId="51" xfId="0" applyFont="1" applyFill="1" applyBorder="1" applyAlignment="1">
      <alignment horizontal="center" vertical="center"/>
    </xf>
    <xf numFmtId="0" fontId="25" fillId="11" borderId="63" xfId="0" applyFont="1" applyFill="1" applyBorder="1" applyAlignment="1">
      <alignment horizontal="center" vertical="center"/>
    </xf>
    <xf numFmtId="0" fontId="4" fillId="0" borderId="54" xfId="0" applyFont="1" applyFill="1" applyBorder="1" applyAlignment="1">
      <alignment horizontal="center"/>
    </xf>
    <xf numFmtId="0" fontId="4" fillId="0" borderId="61" xfId="0" applyFont="1" applyFill="1" applyBorder="1" applyAlignment="1">
      <alignment horizontal="center"/>
    </xf>
    <xf numFmtId="0" fontId="36" fillId="9" borderId="56" xfId="0" applyFont="1" applyFill="1" applyBorder="1" applyAlignment="1">
      <alignment horizontal="center" vertical="center"/>
    </xf>
    <xf numFmtId="0" fontId="36" fillId="9" borderId="51" xfId="0" applyFont="1" applyFill="1" applyBorder="1" applyAlignment="1">
      <alignment horizontal="center" vertical="center"/>
    </xf>
    <xf numFmtId="0" fontId="36" fillId="9" borderId="52" xfId="0" applyFont="1" applyFill="1" applyBorder="1" applyAlignment="1">
      <alignment horizontal="center" vertical="center"/>
    </xf>
    <xf numFmtId="0" fontId="4" fillId="9" borderId="25" xfId="0" applyFont="1" applyFill="1" applyBorder="1" applyAlignment="1">
      <alignment horizontal="right" vertical="center" wrapText="1"/>
    </xf>
    <xf numFmtId="0" fontId="4" fillId="9" borderId="2" xfId="0" applyFont="1" applyFill="1" applyBorder="1" applyAlignment="1">
      <alignment horizontal="right" vertical="center" wrapText="1"/>
    </xf>
    <xf numFmtId="0" fontId="11" fillId="4" borderId="51" xfId="0" applyFont="1" applyFill="1" applyBorder="1" applyAlignment="1" applyProtection="1">
      <alignment horizontal="left" vertical="center"/>
      <protection locked="0"/>
    </xf>
    <xf numFmtId="0" fontId="11" fillId="4" borderId="52" xfId="0" applyFont="1" applyFill="1" applyBorder="1" applyAlignment="1" applyProtection="1">
      <alignment horizontal="left" vertical="center"/>
      <protection locked="0"/>
    </xf>
  </cellXfs>
  <cellStyles count="13">
    <cellStyle name="Benyttet hyperkobling" xfId="2" builtinId="9" hidden="1"/>
    <cellStyle name="Benyttet hyperkobling" xfId="3" builtinId="9" hidden="1"/>
    <cellStyle name="Benyttet hyperkobling" xfId="4" builtinId="9" hidden="1"/>
    <cellStyle name="Benyttet hyperkobling" xfId="5" builtinId="9" hidden="1"/>
    <cellStyle name="Benyttet hyperkobling" xfId="6" builtinId="9" hidden="1"/>
    <cellStyle name="Benyttet hyperkobling" xfId="7" builtinId="9" hidden="1"/>
    <cellStyle name="Benyttet hyperkobling" xfId="8" builtinId="9" hidden="1"/>
    <cellStyle name="Benyttet hyperkobling" xfId="9" builtinId="9" hidden="1"/>
    <cellStyle name="Benyttet hyperkobling" xfId="10" builtinId="9" hidden="1"/>
    <cellStyle name="Benyttet hyperkobling" xfId="11" builtinId="9" hidden="1"/>
    <cellStyle name="Hyperkobling" xfId="1" builtinId="8"/>
    <cellStyle name="Normal" xfId="0" builtinId="0"/>
    <cellStyle name="Prosent" xfId="12" builtinId="5"/>
  </cellStyles>
  <dxfs count="47">
    <dxf>
      <font>
        <color auto="1"/>
      </font>
      <fill>
        <patternFill>
          <bgColor rgb="FF00FF00"/>
        </patternFill>
      </fill>
      <border>
        <left style="thin">
          <color auto="1"/>
        </left>
        <right style="thin">
          <color auto="1"/>
        </right>
        <top style="thin">
          <color auto="1"/>
        </top>
        <bottom style="thin">
          <color auto="1"/>
        </bottom>
      </border>
    </dxf>
    <dxf>
      <font>
        <color theme="1"/>
      </font>
      <fill>
        <patternFill>
          <bgColor theme="3" tint="0.39994506668294322"/>
        </patternFill>
      </fill>
    </dxf>
    <dxf>
      <font>
        <color theme="1"/>
      </font>
      <fill>
        <patternFill>
          <bgColor theme="9" tint="-0.24994659260841701"/>
        </patternFill>
      </fill>
    </dxf>
    <dxf>
      <fill>
        <patternFill>
          <bgColor indexed="11"/>
        </patternFill>
      </fill>
    </dxf>
    <dxf>
      <fill>
        <patternFill>
          <bgColor indexed="11"/>
        </patternFill>
      </fill>
    </dxf>
    <dxf>
      <font>
        <color auto="1"/>
      </font>
      <fill>
        <patternFill>
          <bgColor theme="9" tint="-0.24994659260841701"/>
        </patternFill>
      </fill>
      <border>
        <left style="thin">
          <color auto="1"/>
        </left>
        <right style="thin">
          <color auto="1"/>
        </right>
        <top style="thin">
          <color auto="1"/>
        </top>
        <bottom style="thin">
          <color auto="1"/>
        </bottom>
      </border>
    </dxf>
    <dxf>
      <fill>
        <patternFill>
          <bgColor theme="9" tint="-0.24994659260841701"/>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condense val="0"/>
        <extend val="0"/>
        <color indexed="10"/>
      </font>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condense val="0"/>
        <extend val="0"/>
        <color indexed="10"/>
      </font>
      <fill>
        <patternFill patternType="solid">
          <bgColor indexed="41"/>
        </patternFill>
      </fill>
    </dxf>
    <dxf>
      <font>
        <condense val="0"/>
        <extend val="0"/>
        <color indexed="10"/>
      </font>
      <fill>
        <patternFill patternType="solid">
          <bgColor indexed="41"/>
        </patternFill>
      </fill>
    </dxf>
    <dxf>
      <font>
        <condense val="0"/>
        <extend val="0"/>
        <color indexed="10"/>
      </font>
      <fill>
        <patternFill patternType="solid">
          <bgColor indexed="41"/>
        </patternFill>
      </fill>
    </dxf>
    <dxf>
      <font>
        <color rgb="FF9C0006"/>
      </font>
      <fill>
        <patternFill>
          <bgColor rgb="FFFFC7CE"/>
        </patternFill>
      </fill>
    </dxf>
    <dxf>
      <font>
        <condense val="0"/>
        <extend val="0"/>
        <color auto="1"/>
      </font>
      <fill>
        <patternFill>
          <bgColor indexed="10"/>
        </patternFill>
      </fill>
    </dxf>
    <dxf>
      <font>
        <color theme="1"/>
      </font>
      <fill>
        <patternFill>
          <bgColor rgb="FFFF0000"/>
        </patternFill>
      </fill>
    </dxf>
    <dxf>
      <font>
        <color theme="1"/>
      </font>
      <numFmt numFmtId="0" formatCode="General"/>
      <fill>
        <patternFill>
          <bgColor rgb="FFFF0000"/>
        </patternFill>
      </fill>
    </dxf>
    <dxf>
      <fill>
        <patternFill>
          <bgColor rgb="FFFFC7CE"/>
        </patternFill>
      </fill>
    </dxf>
    <dxf>
      <font>
        <condense val="0"/>
        <extend val="0"/>
        <color indexed="10"/>
      </font>
      <fill>
        <patternFill patternType="solid">
          <bgColor indexed="41"/>
        </patternFill>
      </fill>
    </dxf>
    <dxf>
      <font>
        <color rgb="FF9C0006"/>
      </font>
      <fill>
        <patternFill>
          <bgColor rgb="FFFFC7CE"/>
        </patternFill>
      </fill>
    </dxf>
    <dxf>
      <font>
        <color auto="1"/>
      </font>
      <fill>
        <patternFill>
          <bgColor rgb="FF00FF00"/>
        </patternFill>
      </fill>
    </dxf>
    <dxf>
      <font>
        <condense val="0"/>
        <extend val="0"/>
        <color auto="1"/>
      </font>
      <fill>
        <patternFill>
          <bgColor indexed="10"/>
        </patternFill>
      </fill>
    </dxf>
    <dxf>
      <fill>
        <patternFill>
          <bgColor indexed="10"/>
        </patternFill>
      </fill>
    </dxf>
    <dxf>
      <font>
        <color theme="1"/>
      </font>
      <fill>
        <patternFill>
          <bgColor rgb="FFFF0000"/>
        </patternFill>
      </fill>
    </dxf>
    <dxf>
      <font>
        <color rgb="FF9C0006"/>
      </font>
      <fill>
        <patternFill>
          <bgColor rgb="FFFFC7CE"/>
        </patternFill>
      </fill>
    </dxf>
    <dxf>
      <font>
        <color theme="1"/>
      </font>
      <fill>
        <patternFill>
          <bgColor rgb="FF00FF00"/>
        </patternFill>
      </fill>
    </dxf>
    <dxf>
      <font>
        <condense val="0"/>
        <extend val="0"/>
        <color auto="1"/>
      </font>
      <fill>
        <patternFill>
          <bgColor indexed="10"/>
        </patternFill>
      </fill>
    </dxf>
  </dxfs>
  <tableStyles count="0" defaultTableStyle="TableStyleMedium9" defaultPivotStyle="PivotStyleLight16"/>
  <colors>
    <mruColors>
      <color rgb="FF00FF00"/>
      <color rgb="FFCC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18" Type="http://schemas.openxmlformats.org/officeDocument/2006/relationships/customXml" Target="../customXml/item5.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19" Type="http://schemas.openxmlformats.org/officeDocument/2006/relationships/customXml" Target="../customXml/item6.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png"/><Relationship Id="rId1" Type="http://schemas.openxmlformats.org/officeDocument/2006/relationships/image" Target="../media/image3.jpeg"/><Relationship Id="rId4"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jpe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jpeg"/></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jpeg"/></Relationships>
</file>

<file path=xl/drawings/_rels/drawing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jpeg"/></Relationships>
</file>

<file path=xl/drawings/_rels/drawing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jpeg"/></Relationships>
</file>

<file path=xl/drawings/_rels/drawing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6</xdr:col>
      <xdr:colOff>229167</xdr:colOff>
      <xdr:row>6</xdr:row>
      <xdr:rowOff>121655</xdr:rowOff>
    </xdr:from>
    <xdr:to>
      <xdr:col>8</xdr:col>
      <xdr:colOff>533399</xdr:colOff>
      <xdr:row>16</xdr:row>
      <xdr:rowOff>59223</xdr:rowOff>
    </xdr:to>
    <xdr:pic>
      <xdr:nvPicPr>
        <xdr:cNvPr id="8193" name="Picture 1" descr="hoyesteverdi_rgb_01">
          <a:extLst>
            <a:ext uri="{FF2B5EF4-FFF2-40B4-BE49-F238E27FC236}">
              <a16:creationId xmlns:a16="http://schemas.microsoft.com/office/drawing/2014/main" id="{00000000-0008-0000-0000-0000012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4515417" y="1102730"/>
          <a:ext cx="1952057" cy="1623493"/>
        </a:xfrm>
        <a:prstGeom prst="rect">
          <a:avLst/>
        </a:prstGeom>
        <a:noFill/>
      </xdr:spPr>
    </xdr:pic>
    <xdr:clientData/>
  </xdr:twoCellAnchor>
  <xdr:twoCellAnchor editAs="oneCell">
    <xdr:from>
      <xdr:col>6</xdr:col>
      <xdr:colOff>236220</xdr:colOff>
      <xdr:row>2</xdr:row>
      <xdr:rowOff>7620</xdr:rowOff>
    </xdr:from>
    <xdr:to>
      <xdr:col>8</xdr:col>
      <xdr:colOff>543485</xdr:colOff>
      <xdr:row>3</xdr:row>
      <xdr:rowOff>155827</xdr:rowOff>
    </xdr:to>
    <xdr:pic>
      <xdr:nvPicPr>
        <xdr:cNvPr id="6" name="Bilde 5">
          <a:extLst>
            <a:ext uri="{FF2B5EF4-FFF2-40B4-BE49-F238E27FC236}">
              <a16:creationId xmlns:a16="http://schemas.microsoft.com/office/drawing/2014/main" id="{67CF461F-7888-48F2-995F-42FAB265F239}"/>
            </a:ext>
          </a:extLst>
        </xdr:cNvPr>
        <xdr:cNvPicPr>
          <a:picLocks noChangeAspect="1"/>
        </xdr:cNvPicPr>
      </xdr:nvPicPr>
      <xdr:blipFill>
        <a:blip xmlns:r="http://schemas.openxmlformats.org/officeDocument/2006/relationships" r:embed="rId2"/>
        <a:stretch>
          <a:fillRect/>
        </a:stretch>
      </xdr:blipFill>
      <xdr:spPr>
        <a:xfrm>
          <a:off x="4678680" y="350520"/>
          <a:ext cx="2014145" cy="31584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200025</xdr:colOff>
      <xdr:row>0</xdr:row>
      <xdr:rowOff>47625</xdr:rowOff>
    </xdr:from>
    <xdr:to>
      <xdr:col>3</xdr:col>
      <xdr:colOff>190500</xdr:colOff>
      <xdr:row>0</xdr:row>
      <xdr:rowOff>704850</xdr:rowOff>
    </xdr:to>
    <xdr:pic>
      <xdr:nvPicPr>
        <xdr:cNvPr id="4" name="Picture 6" descr="hoyesteverdi_rgb_01">
          <a:extLst>
            <a:ext uri="{FF2B5EF4-FFF2-40B4-BE49-F238E27FC236}">
              <a16:creationId xmlns:a16="http://schemas.microsoft.com/office/drawing/2014/main" id="{00000000-0008-0000-01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504825" y="47625"/>
          <a:ext cx="790575" cy="657225"/>
        </a:xfrm>
        <a:prstGeom prst="rect">
          <a:avLst/>
        </a:prstGeom>
        <a:noFill/>
      </xdr:spPr>
    </xdr:pic>
    <xdr:clientData/>
  </xdr:twoCellAnchor>
  <xdr:oneCellAnchor>
    <xdr:from>
      <xdr:col>3</xdr:col>
      <xdr:colOff>590550</xdr:colOff>
      <xdr:row>16</xdr:row>
      <xdr:rowOff>214312</xdr:rowOff>
    </xdr:from>
    <xdr:ext cx="5924550" cy="602601"/>
    <mc:AlternateContent xmlns:mc="http://schemas.openxmlformats.org/markup-compatibility/2006" xmlns:a14="http://schemas.microsoft.com/office/drawing/2010/main">
      <mc:Choice Requires="a14">
        <xdr:sp macro="" textlink="">
          <xdr:nvSpPr>
            <xdr:cNvPr id="8" name="TekstSylinder 7">
              <a:extLst>
                <a:ext uri="{FF2B5EF4-FFF2-40B4-BE49-F238E27FC236}">
                  <a16:creationId xmlns:a16="http://schemas.microsoft.com/office/drawing/2014/main" id="{00000000-0008-0000-0100-000008000000}"/>
                </a:ext>
              </a:extLst>
            </xdr:cNvPr>
            <xdr:cNvSpPr txBox="1"/>
          </xdr:nvSpPr>
          <xdr:spPr>
            <a:xfrm>
              <a:off x="1647825" y="11053762"/>
              <a:ext cx="5924550" cy="6026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nb-NO" sz="2000" i="1">
                  <a:latin typeface="Cambria Math" pitchFamily="18" charset="0"/>
                  <a:ea typeface="Cambria Math" pitchFamily="18" charset="0"/>
                </a:rPr>
                <a:t>Score = </a:t>
              </a:r>
              <a14:m>
                <m:oMath xmlns:m="http://schemas.openxmlformats.org/officeDocument/2006/math">
                  <m:f>
                    <m:fPr>
                      <m:ctrlPr>
                        <a:rPr lang="nb-NO" sz="2000" i="1">
                          <a:latin typeface="Cambria Math" panose="02040503050406030204" pitchFamily="18" charset="0"/>
                          <a:ea typeface="Cambria Math" pitchFamily="18" charset="0"/>
                        </a:rPr>
                      </m:ctrlPr>
                    </m:fPr>
                    <m:num>
                      <m:nary>
                        <m:naryPr>
                          <m:chr m:val="∑"/>
                          <m:subHide m:val="on"/>
                          <m:supHide m:val="on"/>
                          <m:ctrlPr>
                            <a:rPr lang="nb-NO" sz="2000" i="1">
                              <a:solidFill>
                                <a:schemeClr val="tx1"/>
                              </a:solidFill>
                              <a:effectLst/>
                              <a:latin typeface="Cambria Math" panose="02040503050406030204" pitchFamily="18" charset="0"/>
                              <a:ea typeface="Cambria Math" pitchFamily="18" charset="0"/>
                              <a:cs typeface="+mn-cs"/>
                            </a:rPr>
                          </m:ctrlPr>
                        </m:naryPr>
                        <m:sub/>
                        <m:sup/>
                        <m:e>
                          <m:r>
                            <a:rPr lang="nb-NO" sz="2000" b="0" i="1">
                              <a:solidFill>
                                <a:schemeClr val="tx1"/>
                              </a:solidFill>
                              <a:effectLst/>
                              <a:latin typeface="Cambria Math" pitchFamily="18" charset="0"/>
                              <a:ea typeface="Cambria Math" pitchFamily="18" charset="0"/>
                              <a:cs typeface="+mn-cs"/>
                            </a:rPr>
                            <m:t>𝑆𝑐𝑜𝑟𝑒</m:t>
                          </m:r>
                          <m:r>
                            <a:rPr lang="nb-NO" sz="2000" b="0" i="1">
                              <a:solidFill>
                                <a:schemeClr val="tx1"/>
                              </a:solidFill>
                              <a:effectLst/>
                              <a:latin typeface="Cambria Math"/>
                              <a:ea typeface="Cambria Math" pitchFamily="18" charset="0"/>
                              <a:cs typeface="+mn-cs"/>
                            </a:rPr>
                            <m:t>  </m:t>
                          </m:r>
                          <m:r>
                            <a:rPr lang="nb-NO" sz="2000" b="0" i="1">
                              <a:solidFill>
                                <a:schemeClr val="tx1"/>
                              </a:solidFill>
                              <a:effectLst/>
                              <a:latin typeface="Cambria Math"/>
                              <a:ea typeface="Cambria Math" pitchFamily="18" charset="0"/>
                              <a:cs typeface="+mn-cs"/>
                            </a:rPr>
                            <m:t>𝑡𝑖𝑙𝑑𝑒𝑙𝑖𝑛𝑔𝑠𝑘𝑟𝑖𝑡𝑒𝑟𝑖𝑒𝑟</m:t>
                          </m:r>
                          <m:r>
                            <a:rPr lang="nb-NO" sz="2000" b="0" i="1">
                              <a:solidFill>
                                <a:schemeClr val="tx1"/>
                              </a:solidFill>
                              <a:effectLst/>
                              <a:latin typeface="Cambria Math" panose="02040503050406030204" pitchFamily="18" charset="0"/>
                              <a:ea typeface="Cambria Math" pitchFamily="18" charset="0"/>
                              <a:cs typeface="+mn-cs"/>
                            </a:rPr>
                            <m:t>∗</m:t>
                          </m:r>
                        </m:e>
                      </m:nary>
                      <m:r>
                        <m:rPr>
                          <m:nor/>
                        </m:rPr>
                        <a:rPr lang="nb-NO" sz="2000">
                          <a:solidFill>
                            <a:schemeClr val="tx1"/>
                          </a:solidFill>
                          <a:effectLst/>
                          <a:latin typeface="Cambria Math" pitchFamily="18" charset="0"/>
                          <a:ea typeface="Cambria Math" pitchFamily="18" charset="0"/>
                          <a:cs typeface="+mn-cs"/>
                        </a:rPr>
                        <m:t> </m:t>
                      </m:r>
                      <m:r>
                        <m:rPr>
                          <m:nor/>
                        </m:rPr>
                        <a:rPr lang="nb-NO" sz="2000" i="1">
                          <a:solidFill>
                            <a:schemeClr val="tx1"/>
                          </a:solidFill>
                          <a:effectLst/>
                          <a:latin typeface="Cambria Math" pitchFamily="18" charset="0"/>
                          <a:ea typeface="Cambria Math" pitchFamily="18" charset="0"/>
                          <a:cs typeface="+mn-cs"/>
                        </a:rPr>
                        <m:t>vekt</m:t>
                      </m:r>
                      <m:r>
                        <m:rPr>
                          <m:nor/>
                        </m:rPr>
                        <a:rPr lang="nb-NO" sz="2000" i="1">
                          <a:solidFill>
                            <a:schemeClr val="tx1"/>
                          </a:solidFill>
                          <a:effectLst/>
                          <a:latin typeface="Cambria Math" pitchFamily="18" charset="0"/>
                          <a:ea typeface="Cambria Math" pitchFamily="18" charset="0"/>
                          <a:cs typeface="+mn-cs"/>
                        </a:rPr>
                        <m:t>/10</m:t>
                      </m:r>
                      <m:r>
                        <m:rPr>
                          <m:nor/>
                        </m:rPr>
                        <a:rPr lang="nb-NO" sz="2000">
                          <a:effectLst/>
                          <a:latin typeface="Cambria Math" pitchFamily="18" charset="0"/>
                          <a:ea typeface="Cambria Math" pitchFamily="18" charset="0"/>
                        </a:rPr>
                        <m:t> </m:t>
                      </m:r>
                    </m:num>
                    <m:den>
                      <m:r>
                        <a:rPr lang="nb-NO" sz="2000" b="0" i="1">
                          <a:effectLst/>
                          <a:latin typeface="Cambria Math"/>
                          <a:ea typeface="Cambria Math" pitchFamily="18" charset="0"/>
                        </a:rPr>
                        <m:t>𝑆𝑡</m:t>
                      </m:r>
                      <m:r>
                        <a:rPr lang="nb-NO" sz="2000" b="0" i="1">
                          <a:effectLst/>
                          <a:latin typeface="Cambria Math"/>
                          <a:ea typeface="Cambria Math" pitchFamily="18" charset="0"/>
                        </a:rPr>
                        <m:t>ø</m:t>
                      </m:r>
                      <m:r>
                        <a:rPr lang="nb-NO" sz="2000" b="0" i="1">
                          <a:effectLst/>
                          <a:latin typeface="Cambria Math"/>
                          <a:ea typeface="Cambria Math" pitchFamily="18" charset="0"/>
                        </a:rPr>
                        <m:t>𝑟𝑠𝑡𝑒</m:t>
                      </m:r>
                      <m:r>
                        <a:rPr lang="nb-NO" sz="2000" b="0" i="1">
                          <a:effectLst/>
                          <a:latin typeface="Cambria Math"/>
                          <a:ea typeface="Cambria Math" pitchFamily="18" charset="0"/>
                        </a:rPr>
                        <m:t> </m:t>
                      </m:r>
                      <m:r>
                        <a:rPr lang="nb-NO" sz="2000" b="0" i="1">
                          <a:effectLst/>
                          <a:latin typeface="Cambria Math"/>
                          <a:ea typeface="Cambria Math" pitchFamily="18" charset="0"/>
                        </a:rPr>
                        <m:t>𝑣𝑒𝑟𝑑𝑖</m:t>
                      </m:r>
                    </m:den>
                  </m:f>
                </m:oMath>
              </a14:m>
              <a:r>
                <a:rPr lang="nb-NO" sz="2000">
                  <a:latin typeface="Cambria Math" pitchFamily="18" charset="0"/>
                  <a:ea typeface="Cambria Math" pitchFamily="18" charset="0"/>
                </a:rPr>
                <a:t> </a:t>
              </a:r>
              <a:r>
                <a:rPr lang="nb-NO" sz="2000">
                  <a:solidFill>
                    <a:schemeClr val="tx1"/>
                  </a:solidFill>
                  <a:effectLst/>
                  <a:latin typeface="Cambria Math" pitchFamily="18" charset="0"/>
                  <a:ea typeface="Cambria Math" pitchFamily="18" charset="0"/>
                  <a:cs typeface="+mn-cs"/>
                </a:rPr>
                <a:t>x </a:t>
              </a:r>
              <a:r>
                <a:rPr lang="nb-NO" sz="2000" i="1">
                  <a:solidFill>
                    <a:schemeClr val="tx1"/>
                  </a:solidFill>
                  <a:effectLst/>
                  <a:latin typeface="Cambria Math" pitchFamily="18" charset="0"/>
                  <a:ea typeface="Cambria Math" pitchFamily="18" charset="0"/>
                  <a:cs typeface="+mn-cs"/>
                </a:rPr>
                <a:t>Max</a:t>
              </a:r>
              <a:endParaRPr lang="nb-NO" sz="2000">
                <a:latin typeface="Cambria Math" pitchFamily="18" charset="0"/>
                <a:ea typeface="Cambria Math" pitchFamily="18" charset="0"/>
              </a:endParaRPr>
            </a:p>
          </xdr:txBody>
        </xdr:sp>
      </mc:Choice>
      <mc:Fallback xmlns="">
        <xdr:sp macro="" textlink="">
          <xdr:nvSpPr>
            <xdr:cNvPr id="8" name="TekstSylinder 7"/>
            <xdr:cNvSpPr txBox="1"/>
          </xdr:nvSpPr>
          <xdr:spPr>
            <a:xfrm>
              <a:off x="1647825" y="11053762"/>
              <a:ext cx="5924550" cy="6026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nb-NO" sz="2000" i="1">
                  <a:latin typeface="Cambria Math" pitchFamily="18" charset="0"/>
                  <a:ea typeface="Cambria Math" pitchFamily="18" charset="0"/>
                </a:rPr>
                <a:t>Score = </a:t>
              </a:r>
              <a:r>
                <a:rPr lang="nb-NO" sz="2000" i="0">
                  <a:latin typeface="Cambria Math"/>
                  <a:ea typeface="Cambria Math" pitchFamily="18" charset="0"/>
                </a:rPr>
                <a:t>(</a:t>
              </a:r>
              <a:r>
                <a:rPr lang="nb-NO" sz="2000" i="0">
                  <a:solidFill>
                    <a:schemeClr val="tx1"/>
                  </a:solidFill>
                  <a:effectLst/>
                  <a:latin typeface="Cambria Math"/>
                  <a:ea typeface="Cambria Math" pitchFamily="18" charset="0"/>
                  <a:cs typeface="+mn-cs"/>
                </a:rPr>
                <a:t>∑</a:t>
              </a:r>
              <a:r>
                <a:rPr lang="nb-NO" sz="2000" b="0" i="0">
                  <a:solidFill>
                    <a:schemeClr val="tx1"/>
                  </a:solidFill>
                  <a:effectLst/>
                  <a:latin typeface="Cambria Math"/>
                  <a:ea typeface="Cambria Math" pitchFamily="18" charset="0"/>
                  <a:cs typeface="+mn-cs"/>
                </a:rPr>
                <a:t>▒〖</a:t>
              </a:r>
              <a:r>
                <a:rPr lang="nb-NO" sz="2000" b="0" i="0">
                  <a:solidFill>
                    <a:schemeClr val="tx1"/>
                  </a:solidFill>
                  <a:effectLst/>
                  <a:latin typeface="Cambria Math" pitchFamily="18" charset="0"/>
                  <a:ea typeface="Cambria Math" pitchFamily="18" charset="0"/>
                  <a:cs typeface="+mn-cs"/>
                </a:rPr>
                <a:t>𝑆𝑐𝑜𝑟𝑒</a:t>
              </a:r>
              <a:r>
                <a:rPr lang="nb-NO" sz="2000" b="0" i="0">
                  <a:solidFill>
                    <a:schemeClr val="tx1"/>
                  </a:solidFill>
                  <a:effectLst/>
                  <a:latin typeface="Cambria Math"/>
                  <a:ea typeface="Cambria Math" pitchFamily="18" charset="0"/>
                  <a:cs typeface="+mn-cs"/>
                </a:rPr>
                <a:t>  𝑡𝑖𝑙𝑑𝑒𝑙𝑖𝑛𝑔𝑠𝑘𝑟𝑖𝑡𝑒𝑟𝑖𝑒𝑟</a:t>
              </a:r>
              <a:r>
                <a:rPr lang="nb-NO" sz="2000" b="0" i="0">
                  <a:solidFill>
                    <a:schemeClr val="tx1"/>
                  </a:solidFill>
                  <a:effectLst/>
                  <a:latin typeface="Cambria Math" pitchFamily="18" charset="0"/>
                  <a:ea typeface="Cambria Math" pitchFamily="18" charset="0"/>
                  <a:cs typeface="+mn-cs"/>
                </a:rPr>
                <a:t>∗</a:t>
              </a:r>
              <a:r>
                <a:rPr lang="nb-NO" sz="2000" b="0" i="0">
                  <a:solidFill>
                    <a:schemeClr val="tx1"/>
                  </a:solidFill>
                  <a:effectLst/>
                  <a:latin typeface="Cambria Math"/>
                  <a:ea typeface="Cambria Math" pitchFamily="18" charset="0"/>
                  <a:cs typeface="+mn-cs"/>
                </a:rPr>
                <a:t>〗</a:t>
              </a:r>
              <a:r>
                <a:rPr lang="nb-NO" sz="2000" b="0" i="0">
                  <a:solidFill>
                    <a:schemeClr val="tx1"/>
                  </a:solidFill>
                  <a:effectLst/>
                  <a:latin typeface="Cambria Math" pitchFamily="18" charset="0"/>
                  <a:ea typeface="Cambria Math" pitchFamily="18" charset="0"/>
                  <a:cs typeface="+mn-cs"/>
                </a:rPr>
                <a:t> "</a:t>
              </a:r>
              <a:r>
                <a:rPr lang="nb-NO" sz="2000" i="0">
                  <a:solidFill>
                    <a:schemeClr val="tx1"/>
                  </a:solidFill>
                  <a:effectLst/>
                  <a:latin typeface="Cambria Math" pitchFamily="18" charset="0"/>
                  <a:ea typeface="Cambria Math" pitchFamily="18" charset="0"/>
                  <a:cs typeface="+mn-cs"/>
                </a:rPr>
                <a:t> vekt/10</a:t>
              </a:r>
              <a:r>
                <a:rPr lang="nb-NO" sz="2000" i="0">
                  <a:effectLst/>
                  <a:latin typeface="Cambria Math" pitchFamily="18" charset="0"/>
                  <a:ea typeface="Cambria Math" pitchFamily="18" charset="0"/>
                </a:rPr>
                <a:t> </a:t>
              </a:r>
              <a:r>
                <a:rPr lang="nb-NO" sz="2000" i="0">
                  <a:effectLst/>
                  <a:latin typeface="Cambria Math"/>
                  <a:ea typeface="Cambria Math" pitchFamily="18" charset="0"/>
                </a:rPr>
                <a:t>" )/(</a:t>
              </a:r>
              <a:r>
                <a:rPr lang="nb-NO" sz="2000" b="0" i="0">
                  <a:effectLst/>
                  <a:latin typeface="Cambria Math"/>
                  <a:ea typeface="Cambria Math" pitchFamily="18" charset="0"/>
                </a:rPr>
                <a:t>𝑆𝑡ø𝑟𝑠𝑡𝑒 𝑣𝑒𝑟𝑑𝑖)</a:t>
              </a:r>
              <a:r>
                <a:rPr lang="nb-NO" sz="2000">
                  <a:latin typeface="Cambria Math" pitchFamily="18" charset="0"/>
                  <a:ea typeface="Cambria Math" pitchFamily="18" charset="0"/>
                </a:rPr>
                <a:t> </a:t>
              </a:r>
              <a:r>
                <a:rPr lang="nb-NO" sz="2000">
                  <a:solidFill>
                    <a:schemeClr val="tx1"/>
                  </a:solidFill>
                  <a:effectLst/>
                  <a:latin typeface="Cambria Math" pitchFamily="18" charset="0"/>
                  <a:ea typeface="Cambria Math" pitchFamily="18" charset="0"/>
                  <a:cs typeface="+mn-cs"/>
                </a:rPr>
                <a:t>x </a:t>
              </a:r>
              <a:r>
                <a:rPr lang="nb-NO" sz="2000" i="1">
                  <a:solidFill>
                    <a:schemeClr val="tx1"/>
                  </a:solidFill>
                  <a:effectLst/>
                  <a:latin typeface="Cambria Math" pitchFamily="18" charset="0"/>
                  <a:ea typeface="Cambria Math" pitchFamily="18" charset="0"/>
                  <a:cs typeface="+mn-cs"/>
                </a:rPr>
                <a:t>Max</a:t>
              </a:r>
              <a:endParaRPr lang="nb-NO" sz="2000">
                <a:latin typeface="Cambria Math" pitchFamily="18" charset="0"/>
                <a:ea typeface="Cambria Math" pitchFamily="18" charset="0"/>
              </a:endParaRPr>
            </a:p>
          </xdr:txBody>
        </xdr:sp>
      </mc:Fallback>
    </mc:AlternateContent>
    <xdr:clientData/>
  </xdr:oneCellAnchor>
  <xdr:oneCellAnchor>
    <xdr:from>
      <xdr:col>3</xdr:col>
      <xdr:colOff>85724</xdr:colOff>
      <xdr:row>13</xdr:row>
      <xdr:rowOff>238125</xdr:rowOff>
    </xdr:from>
    <xdr:ext cx="4819651" cy="535659"/>
    <mc:AlternateContent xmlns:mc="http://schemas.openxmlformats.org/markup-compatibility/2006" xmlns:a14="http://schemas.microsoft.com/office/drawing/2010/main">
      <mc:Choice Requires="a14">
        <xdr:sp macro="" textlink="">
          <xdr:nvSpPr>
            <xdr:cNvPr id="10" name="TekstSylinder 9">
              <a:extLst>
                <a:ext uri="{FF2B5EF4-FFF2-40B4-BE49-F238E27FC236}">
                  <a16:creationId xmlns:a16="http://schemas.microsoft.com/office/drawing/2014/main" id="{00000000-0008-0000-0100-00000A000000}"/>
                </a:ext>
              </a:extLst>
            </xdr:cNvPr>
            <xdr:cNvSpPr txBox="1"/>
          </xdr:nvSpPr>
          <xdr:spPr>
            <a:xfrm>
              <a:off x="1142999" y="5457825"/>
              <a:ext cx="4819651" cy="53565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indent="0" defTabSz="914400" eaLnBrk="1" fontAlgn="auto" latinLnBrk="0" hangingPunct="1">
                <a:lnSpc>
                  <a:spcPct val="100000"/>
                </a:lnSpc>
                <a:spcBef>
                  <a:spcPts val="0"/>
                </a:spcBef>
                <a:spcAft>
                  <a:spcPts val="0"/>
                </a:spcAft>
                <a:buClrTx/>
                <a:buSzTx/>
                <a:buFontTx/>
                <a:buNone/>
                <a:tabLst/>
                <a:defRPr/>
              </a:pPr>
              <a:r>
                <a:rPr lang="nb-NO" sz="2000" i="1">
                  <a:latin typeface="Cambria Math" pitchFamily="18" charset="0"/>
                  <a:ea typeface="Cambria Math" pitchFamily="18" charset="0"/>
                  <a:cs typeface="Times New Roman" pitchFamily="18" charset="0"/>
                </a:rPr>
                <a:t>Score = Max- </a:t>
              </a:r>
              <a:r>
                <a:rPr lang="nb-NO" sz="2000" i="0">
                  <a:latin typeface="Cambria Math" pitchFamily="18" charset="0"/>
                  <a:ea typeface="Cambria Math" pitchFamily="18" charset="0"/>
                  <a:cs typeface="Times New Roman" pitchFamily="18" charset="0"/>
                </a:rPr>
                <a:t>[</a:t>
              </a:r>
              <a:r>
                <a:rPr lang="nb-NO" sz="2000">
                  <a:ea typeface="Cambria Math" pitchFamily="18" charset="0"/>
                </a:rPr>
                <a:t> </a:t>
              </a:r>
              <a14:m>
                <m:oMath xmlns:m="http://schemas.openxmlformats.org/officeDocument/2006/math">
                  <m:f>
                    <m:fPr>
                      <m:ctrlPr>
                        <a:rPr lang="nb-NO" sz="2000" i="1">
                          <a:latin typeface="Cambria Math" panose="02040503050406030204" pitchFamily="18" charset="0"/>
                          <a:ea typeface="Cambria Math" pitchFamily="18" charset="0"/>
                        </a:rPr>
                      </m:ctrlPr>
                    </m:fPr>
                    <m:num>
                      <m:r>
                        <a:rPr lang="nb-NO" sz="2000" b="0" i="1">
                          <a:latin typeface="Cambria Math"/>
                          <a:ea typeface="Cambria Math" pitchFamily="18" charset="0"/>
                        </a:rPr>
                        <m:t>𝑃𝑒𝑣𝑎</m:t>
                      </m:r>
                      <m:r>
                        <a:rPr lang="nb-NO" sz="2000" b="0" i="1">
                          <a:latin typeface="Cambria Math"/>
                          <a:ea typeface="Cambria Math" pitchFamily="18" charset="0"/>
                        </a:rPr>
                        <m:t>−</m:t>
                      </m:r>
                      <m:r>
                        <a:rPr lang="nb-NO" sz="2000" b="0" i="1">
                          <a:latin typeface="Cambria Math"/>
                          <a:ea typeface="Cambria Math" pitchFamily="18" charset="0"/>
                        </a:rPr>
                        <m:t>𝑃𝑚𝑖𝑛</m:t>
                      </m:r>
                    </m:num>
                    <m:den>
                      <m:r>
                        <a:rPr lang="nb-NO" sz="2000" b="0" i="1">
                          <a:latin typeface="Cambria Math"/>
                          <a:ea typeface="Cambria Math" pitchFamily="18" charset="0"/>
                        </a:rPr>
                        <m:t>𝑃𝑚𝑖𝑛</m:t>
                      </m:r>
                    </m:den>
                  </m:f>
                  <m:r>
                    <a:rPr lang="nb-NO" sz="2000" b="0" i="0">
                      <a:effectLst/>
                      <a:latin typeface="Cambria Math"/>
                      <a:ea typeface="Cambria Math" pitchFamily="18" charset="0"/>
                    </a:rPr>
                    <m:t> </m:t>
                  </m:r>
                </m:oMath>
              </a14:m>
              <a:r>
                <a:rPr lang="nb-NO" sz="2000">
                  <a:solidFill>
                    <a:schemeClr val="tx1"/>
                  </a:solidFill>
                  <a:effectLst/>
                  <a:latin typeface="Cambria Math" pitchFamily="18" charset="0"/>
                  <a:ea typeface="Cambria Math" pitchFamily="18" charset="0"/>
                  <a:cs typeface="+mn-cs"/>
                </a:rPr>
                <a:t>x </a:t>
              </a:r>
              <a:r>
                <a:rPr lang="nb-NO" sz="2000" i="1">
                  <a:solidFill>
                    <a:schemeClr val="tx1"/>
                  </a:solidFill>
                  <a:effectLst/>
                  <a:latin typeface="Cambria Math" pitchFamily="18" charset="0"/>
                  <a:ea typeface="Cambria Math" pitchFamily="18" charset="0"/>
                  <a:cs typeface="+mn-cs"/>
                </a:rPr>
                <a:t>Max </a:t>
              </a:r>
              <a:r>
                <a:rPr lang="nb-NO" sz="2000" i="0" baseline="0">
                  <a:solidFill>
                    <a:schemeClr val="tx1"/>
                  </a:solidFill>
                  <a:effectLst/>
                  <a:latin typeface="Cambria Math" pitchFamily="18" charset="0"/>
                  <a:ea typeface="Cambria Math" pitchFamily="18" charset="0"/>
                  <a:cs typeface="+mn-cs"/>
                </a:rPr>
                <a:t>]</a:t>
              </a:r>
              <a:endParaRPr lang="nb-NO" sz="2000" i="0">
                <a:latin typeface="Cambria Math" pitchFamily="18" charset="0"/>
                <a:ea typeface="Cambria Math" pitchFamily="18" charset="0"/>
              </a:endParaRPr>
            </a:p>
          </xdr:txBody>
        </xdr:sp>
      </mc:Choice>
      <mc:Fallback xmlns="">
        <xdr:sp macro="" textlink="">
          <xdr:nvSpPr>
            <xdr:cNvPr id="10" name="TekstSylinder 9"/>
            <xdr:cNvSpPr txBox="1"/>
          </xdr:nvSpPr>
          <xdr:spPr>
            <a:xfrm>
              <a:off x="1142999" y="5457825"/>
              <a:ext cx="4819651" cy="53565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indent="0" defTabSz="914400" eaLnBrk="1" fontAlgn="auto" latinLnBrk="0" hangingPunct="1">
                <a:lnSpc>
                  <a:spcPct val="100000"/>
                </a:lnSpc>
                <a:spcBef>
                  <a:spcPts val="0"/>
                </a:spcBef>
                <a:spcAft>
                  <a:spcPts val="0"/>
                </a:spcAft>
                <a:buClrTx/>
                <a:buSzTx/>
                <a:buFontTx/>
                <a:buNone/>
                <a:tabLst/>
                <a:defRPr/>
              </a:pPr>
              <a:r>
                <a:rPr lang="nb-NO" sz="2000" i="1">
                  <a:latin typeface="Cambria Math" pitchFamily="18" charset="0"/>
                  <a:ea typeface="Cambria Math" pitchFamily="18" charset="0"/>
                  <a:cs typeface="Times New Roman" pitchFamily="18" charset="0"/>
                </a:rPr>
                <a:t>Score = Max- </a:t>
              </a:r>
              <a:r>
                <a:rPr lang="nb-NO" sz="2000" i="0">
                  <a:latin typeface="Cambria Math" pitchFamily="18" charset="0"/>
                  <a:ea typeface="Cambria Math" pitchFamily="18" charset="0"/>
                  <a:cs typeface="Times New Roman" pitchFamily="18" charset="0"/>
                </a:rPr>
                <a:t>[</a:t>
              </a:r>
              <a:r>
                <a:rPr lang="nb-NO" sz="2000">
                  <a:ea typeface="Cambria Math" pitchFamily="18" charset="0"/>
                </a:rPr>
                <a:t> </a:t>
              </a:r>
              <a:r>
                <a:rPr lang="nb-NO" sz="2000" i="0">
                  <a:latin typeface="Cambria Math"/>
                  <a:ea typeface="Cambria Math" pitchFamily="18" charset="0"/>
                </a:rPr>
                <a:t>(</a:t>
              </a:r>
              <a:r>
                <a:rPr lang="nb-NO" sz="2000" b="0" i="0">
                  <a:latin typeface="Cambria Math"/>
                  <a:ea typeface="Cambria Math" pitchFamily="18" charset="0"/>
                </a:rPr>
                <a:t>𝑃𝑒𝑣𝑎−𝑃𝑚𝑖𝑛)/𝑃𝑚𝑖𝑛</a:t>
              </a:r>
              <a:r>
                <a:rPr lang="nb-NO" sz="2000" b="0" i="0">
                  <a:effectLst/>
                  <a:latin typeface="Cambria Math"/>
                  <a:ea typeface="Cambria Math" pitchFamily="18" charset="0"/>
                </a:rPr>
                <a:t>  </a:t>
              </a:r>
              <a:r>
                <a:rPr lang="nb-NO" sz="2000">
                  <a:solidFill>
                    <a:schemeClr val="tx1"/>
                  </a:solidFill>
                  <a:effectLst/>
                  <a:latin typeface="Cambria Math" pitchFamily="18" charset="0"/>
                  <a:ea typeface="Cambria Math" pitchFamily="18" charset="0"/>
                  <a:cs typeface="+mn-cs"/>
                </a:rPr>
                <a:t>x </a:t>
              </a:r>
              <a:r>
                <a:rPr lang="nb-NO" sz="2000" i="1">
                  <a:solidFill>
                    <a:schemeClr val="tx1"/>
                  </a:solidFill>
                  <a:effectLst/>
                  <a:latin typeface="Cambria Math" pitchFamily="18" charset="0"/>
                  <a:ea typeface="Cambria Math" pitchFamily="18" charset="0"/>
                  <a:cs typeface="+mn-cs"/>
                </a:rPr>
                <a:t>Max </a:t>
              </a:r>
              <a:r>
                <a:rPr lang="nb-NO" sz="2000" i="0" baseline="0">
                  <a:solidFill>
                    <a:schemeClr val="tx1"/>
                  </a:solidFill>
                  <a:effectLst/>
                  <a:latin typeface="Cambria Math" pitchFamily="18" charset="0"/>
                  <a:ea typeface="Cambria Math" pitchFamily="18" charset="0"/>
                  <a:cs typeface="+mn-cs"/>
                </a:rPr>
                <a:t>]</a:t>
              </a:r>
              <a:endParaRPr lang="nb-NO" sz="2000" i="0">
                <a:latin typeface="Cambria Math" pitchFamily="18" charset="0"/>
                <a:ea typeface="Cambria Math" pitchFamily="18" charset="0"/>
              </a:endParaRPr>
            </a:p>
          </xdr:txBody>
        </xdr:sp>
      </mc:Fallback>
    </mc:AlternateContent>
    <xdr:clientData/>
  </xdr:oneCellAnchor>
  <xdr:oneCellAnchor>
    <xdr:from>
      <xdr:col>3</xdr:col>
      <xdr:colOff>2838450</xdr:colOff>
      <xdr:row>13</xdr:row>
      <xdr:rowOff>714375</xdr:rowOff>
    </xdr:from>
    <xdr:ext cx="2066143" cy="781240"/>
    <xdr:sp macro="" textlink="">
      <xdr:nvSpPr>
        <xdr:cNvPr id="3" name="TekstSylinder 2">
          <a:extLst>
            <a:ext uri="{FF2B5EF4-FFF2-40B4-BE49-F238E27FC236}">
              <a16:creationId xmlns:a16="http://schemas.microsoft.com/office/drawing/2014/main" id="{00000000-0008-0000-0100-000003000000}"/>
            </a:ext>
          </a:extLst>
        </xdr:cNvPr>
        <xdr:cNvSpPr txBox="1"/>
      </xdr:nvSpPr>
      <xdr:spPr>
        <a:xfrm>
          <a:off x="3895725" y="5934075"/>
          <a:ext cx="2066143" cy="781240"/>
        </a:xfrm>
        <a:prstGeom prst="rect">
          <a:avLst/>
        </a:prstGeom>
        <a:solidFill>
          <a:schemeClr val="bg1"/>
        </a:solidFill>
        <a:ln>
          <a:solidFill>
            <a:schemeClr val="accent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nb-NO" sz="1100" b="1"/>
            <a:t>Peva</a:t>
          </a:r>
          <a:r>
            <a:rPr lang="nb-NO" sz="1100"/>
            <a:t> = prisen som skal evalueres</a:t>
          </a:r>
        </a:p>
        <a:p>
          <a:r>
            <a:rPr lang="nb-NO" sz="1100" b="1"/>
            <a:t>Pmin</a:t>
          </a:r>
          <a:r>
            <a:rPr lang="nb-NO" sz="1100"/>
            <a:t> = laveste pris</a:t>
          </a:r>
        </a:p>
        <a:p>
          <a:r>
            <a:rPr lang="nb-NO" sz="1100" b="1"/>
            <a:t>Max </a:t>
          </a:r>
          <a:r>
            <a:rPr lang="nb-NO" sz="1100"/>
            <a:t>=</a:t>
          </a:r>
          <a:r>
            <a:rPr lang="nb-NO" sz="1100" baseline="0"/>
            <a:t> maksimal score</a:t>
          </a:r>
        </a:p>
        <a:p>
          <a:r>
            <a:rPr lang="nb-NO" sz="1100" b="1" baseline="0"/>
            <a:t>KP</a:t>
          </a:r>
          <a:r>
            <a:rPr lang="nb-NO" sz="1100" baseline="0"/>
            <a:t> = knekkpunt</a:t>
          </a:r>
        </a:p>
      </xdr:txBody>
    </xdr:sp>
    <xdr:clientData/>
  </xdr:oneCellAnchor>
  <xdr:twoCellAnchor editAs="oneCell">
    <xdr:from>
      <xdr:col>3</xdr:col>
      <xdr:colOff>842950</xdr:colOff>
      <xdr:row>15</xdr:row>
      <xdr:rowOff>116681</xdr:rowOff>
    </xdr:from>
    <xdr:to>
      <xdr:col>4</xdr:col>
      <xdr:colOff>829285</xdr:colOff>
      <xdr:row>15</xdr:row>
      <xdr:rowOff>3207621</xdr:rowOff>
    </xdr:to>
    <xdr:pic>
      <xdr:nvPicPr>
        <xdr:cNvPr id="12" name="Bilde 11">
          <a:extLst>
            <a:ext uri="{FF2B5EF4-FFF2-40B4-BE49-F238E27FC236}">
              <a16:creationId xmlns:a16="http://schemas.microsoft.com/office/drawing/2014/main" id="{00000000-0008-0000-0100-00000C000000}"/>
            </a:ext>
          </a:extLst>
        </xdr:cNvPr>
        <xdr:cNvPicPr>
          <a:picLocks noChangeAspect="1"/>
        </xdr:cNvPicPr>
      </xdr:nvPicPr>
      <xdr:blipFill>
        <a:blip xmlns:r="http://schemas.openxmlformats.org/officeDocument/2006/relationships" r:embed="rId2"/>
        <a:stretch>
          <a:fillRect/>
        </a:stretch>
      </xdr:blipFill>
      <xdr:spPr>
        <a:xfrm>
          <a:off x="1914513" y="7569994"/>
          <a:ext cx="4986960" cy="3090940"/>
        </a:xfrm>
        <a:prstGeom prst="rect">
          <a:avLst/>
        </a:prstGeom>
      </xdr:spPr>
    </xdr:pic>
    <xdr:clientData/>
  </xdr:twoCellAnchor>
  <xdr:oneCellAnchor>
    <xdr:from>
      <xdr:col>3</xdr:col>
      <xdr:colOff>2724150</xdr:colOff>
      <xdr:row>15</xdr:row>
      <xdr:rowOff>1981200</xdr:rowOff>
    </xdr:from>
    <xdr:ext cx="1130822" cy="264560"/>
    <xdr:sp macro="" textlink="">
      <xdr:nvSpPr>
        <xdr:cNvPr id="13" name="TekstSylinder 12">
          <a:extLst>
            <a:ext uri="{FF2B5EF4-FFF2-40B4-BE49-F238E27FC236}">
              <a16:creationId xmlns:a16="http://schemas.microsoft.com/office/drawing/2014/main" id="{00000000-0008-0000-0100-00000D000000}"/>
            </a:ext>
          </a:extLst>
        </xdr:cNvPr>
        <xdr:cNvSpPr txBox="1"/>
      </xdr:nvSpPr>
      <xdr:spPr>
        <a:xfrm>
          <a:off x="3781425" y="9486900"/>
          <a:ext cx="113082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nb-NO" sz="1100"/>
            <a:t>75% knekkpunkt</a:t>
          </a:r>
        </a:p>
      </xdr:txBody>
    </xdr:sp>
    <xdr:clientData/>
  </xdr:oneCellAnchor>
  <xdr:twoCellAnchor>
    <xdr:from>
      <xdr:col>3</xdr:col>
      <xdr:colOff>295275</xdr:colOff>
      <xdr:row>14</xdr:row>
      <xdr:rowOff>438150</xdr:rowOff>
    </xdr:from>
    <xdr:to>
      <xdr:col>3</xdr:col>
      <xdr:colOff>4257675</xdr:colOff>
      <xdr:row>14</xdr:row>
      <xdr:rowOff>1076325</xdr:rowOff>
    </xdr:to>
    <xdr:pic>
      <xdr:nvPicPr>
        <xdr:cNvPr id="16" name="Bilde 15">
          <a:extLst>
            <a:ext uri="{FF2B5EF4-FFF2-40B4-BE49-F238E27FC236}">
              <a16:creationId xmlns:a16="http://schemas.microsoft.com/office/drawing/2014/main" id="{00000000-0008-0000-0100-000010000000}"/>
            </a:ext>
          </a:extLst>
        </xdr:cNvPr>
        <xdr:cNvPicPr>
          <a:picLocks noChangeAspect="1" noChangeArrowheads="1"/>
        </xdr:cNvPicPr>
      </xdr:nvPicPr>
      <xdr:blipFill>
        <a:blip xmlns:r="http://schemas.openxmlformats.org/officeDocument/2006/relationships" r:embed="rId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352550" y="6800850"/>
          <a:ext cx="3962400" cy="638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4831080</xdr:colOff>
      <xdr:row>0</xdr:row>
      <xdr:rowOff>209894</xdr:rowOff>
    </xdr:from>
    <xdr:to>
      <xdr:col>4</xdr:col>
      <xdr:colOff>1701725</xdr:colOff>
      <xdr:row>0</xdr:row>
      <xdr:rowOff>525741</xdr:rowOff>
    </xdr:to>
    <xdr:pic>
      <xdr:nvPicPr>
        <xdr:cNvPr id="11" name="Bilde 10">
          <a:extLst>
            <a:ext uri="{FF2B5EF4-FFF2-40B4-BE49-F238E27FC236}">
              <a16:creationId xmlns:a16="http://schemas.microsoft.com/office/drawing/2014/main" id="{25968871-262C-4129-9232-61DFF9F74021}"/>
            </a:ext>
          </a:extLst>
        </xdr:cNvPr>
        <xdr:cNvPicPr>
          <a:picLocks noChangeAspect="1"/>
        </xdr:cNvPicPr>
      </xdr:nvPicPr>
      <xdr:blipFill>
        <a:blip xmlns:r="http://schemas.openxmlformats.org/officeDocument/2006/relationships" r:embed="rId4"/>
        <a:stretch>
          <a:fillRect/>
        </a:stretch>
      </xdr:blipFill>
      <xdr:spPr>
        <a:xfrm>
          <a:off x="5920740" y="209894"/>
          <a:ext cx="2014145" cy="31584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209550</xdr:colOff>
      <xdr:row>0</xdr:row>
      <xdr:rowOff>66675</xdr:rowOff>
    </xdr:from>
    <xdr:to>
      <xdr:col>2</xdr:col>
      <xdr:colOff>600075</xdr:colOff>
      <xdr:row>0</xdr:row>
      <xdr:rowOff>723900</xdr:rowOff>
    </xdr:to>
    <xdr:pic>
      <xdr:nvPicPr>
        <xdr:cNvPr id="4102" name="Picture 6" descr="hoyesteverdi_rgb_01">
          <a:extLst>
            <a:ext uri="{FF2B5EF4-FFF2-40B4-BE49-F238E27FC236}">
              <a16:creationId xmlns:a16="http://schemas.microsoft.com/office/drawing/2014/main" id="{00000000-0008-0000-0200-0000061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400050" y="66675"/>
          <a:ext cx="790575" cy="657225"/>
        </a:xfrm>
        <a:prstGeom prst="rect">
          <a:avLst/>
        </a:prstGeom>
        <a:noFill/>
      </xdr:spPr>
    </xdr:pic>
    <xdr:clientData/>
  </xdr:twoCellAnchor>
  <xdr:twoCellAnchor editAs="oneCell">
    <xdr:from>
      <xdr:col>5</xdr:col>
      <xdr:colOff>701040</xdr:colOff>
      <xdr:row>0</xdr:row>
      <xdr:rowOff>213360</xdr:rowOff>
    </xdr:from>
    <xdr:to>
      <xdr:col>6</xdr:col>
      <xdr:colOff>1831265</xdr:colOff>
      <xdr:row>0</xdr:row>
      <xdr:rowOff>529207</xdr:rowOff>
    </xdr:to>
    <xdr:pic>
      <xdr:nvPicPr>
        <xdr:cNvPr id="5" name="Bilde 4">
          <a:extLst>
            <a:ext uri="{FF2B5EF4-FFF2-40B4-BE49-F238E27FC236}">
              <a16:creationId xmlns:a16="http://schemas.microsoft.com/office/drawing/2014/main" id="{DF41360B-B0CC-4E3D-A2CE-4C4008BAA2A4}"/>
            </a:ext>
          </a:extLst>
        </xdr:cNvPr>
        <xdr:cNvPicPr>
          <a:picLocks noChangeAspect="1"/>
        </xdr:cNvPicPr>
      </xdr:nvPicPr>
      <xdr:blipFill>
        <a:blip xmlns:r="http://schemas.openxmlformats.org/officeDocument/2006/relationships" r:embed="rId2"/>
        <a:stretch>
          <a:fillRect/>
        </a:stretch>
      </xdr:blipFill>
      <xdr:spPr>
        <a:xfrm>
          <a:off x="6797040" y="213360"/>
          <a:ext cx="2014145" cy="31584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257175</xdr:colOff>
      <xdr:row>0</xdr:row>
      <xdr:rowOff>57150</xdr:rowOff>
    </xdr:from>
    <xdr:to>
      <xdr:col>2</xdr:col>
      <xdr:colOff>647700</xdr:colOff>
      <xdr:row>0</xdr:row>
      <xdr:rowOff>714375</xdr:rowOff>
    </xdr:to>
    <xdr:pic>
      <xdr:nvPicPr>
        <xdr:cNvPr id="3576" name="Picture 504" descr="hoyesteverdi_rgb_01">
          <a:extLst>
            <a:ext uri="{FF2B5EF4-FFF2-40B4-BE49-F238E27FC236}">
              <a16:creationId xmlns:a16="http://schemas.microsoft.com/office/drawing/2014/main" id="{00000000-0008-0000-0300-0000F80D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447675" y="57150"/>
          <a:ext cx="790575" cy="657225"/>
        </a:xfrm>
        <a:prstGeom prst="rect">
          <a:avLst/>
        </a:prstGeom>
        <a:noFill/>
      </xdr:spPr>
    </xdr:pic>
    <xdr:clientData/>
  </xdr:twoCellAnchor>
  <xdr:twoCellAnchor editAs="oneCell">
    <xdr:from>
      <xdr:col>6</xdr:col>
      <xdr:colOff>7620</xdr:colOff>
      <xdr:row>0</xdr:row>
      <xdr:rowOff>205740</xdr:rowOff>
    </xdr:from>
    <xdr:to>
      <xdr:col>7</xdr:col>
      <xdr:colOff>878765</xdr:colOff>
      <xdr:row>0</xdr:row>
      <xdr:rowOff>521587</xdr:rowOff>
    </xdr:to>
    <xdr:pic>
      <xdr:nvPicPr>
        <xdr:cNvPr id="4" name="Bilde 3">
          <a:extLst>
            <a:ext uri="{FF2B5EF4-FFF2-40B4-BE49-F238E27FC236}">
              <a16:creationId xmlns:a16="http://schemas.microsoft.com/office/drawing/2014/main" id="{1A9E7B4D-AB3B-49F6-92A2-407C563B95DE}"/>
            </a:ext>
          </a:extLst>
        </xdr:cNvPr>
        <xdr:cNvPicPr>
          <a:picLocks noChangeAspect="1"/>
        </xdr:cNvPicPr>
      </xdr:nvPicPr>
      <xdr:blipFill>
        <a:blip xmlns:r="http://schemas.openxmlformats.org/officeDocument/2006/relationships" r:embed="rId2"/>
        <a:stretch>
          <a:fillRect/>
        </a:stretch>
      </xdr:blipFill>
      <xdr:spPr>
        <a:xfrm>
          <a:off x="5257800" y="205740"/>
          <a:ext cx="2014145" cy="315847"/>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238125</xdr:colOff>
      <xdr:row>0</xdr:row>
      <xdr:rowOff>57150</xdr:rowOff>
    </xdr:from>
    <xdr:to>
      <xdr:col>2</xdr:col>
      <xdr:colOff>600075</xdr:colOff>
      <xdr:row>0</xdr:row>
      <xdr:rowOff>714375</xdr:rowOff>
    </xdr:to>
    <xdr:pic>
      <xdr:nvPicPr>
        <xdr:cNvPr id="3" name="Picture 52" descr="hoyesteverdi_rgb_01">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504825" y="57150"/>
          <a:ext cx="790575" cy="657225"/>
        </a:xfrm>
        <a:prstGeom prst="rect">
          <a:avLst/>
        </a:prstGeom>
        <a:noFill/>
      </xdr:spPr>
    </xdr:pic>
    <xdr:clientData/>
  </xdr:twoCellAnchor>
  <xdr:twoCellAnchor editAs="oneCell">
    <xdr:from>
      <xdr:col>8</xdr:col>
      <xdr:colOff>236220</xdr:colOff>
      <xdr:row>0</xdr:row>
      <xdr:rowOff>205740</xdr:rowOff>
    </xdr:from>
    <xdr:to>
      <xdr:col>9</xdr:col>
      <xdr:colOff>1023545</xdr:colOff>
      <xdr:row>0</xdr:row>
      <xdr:rowOff>521587</xdr:rowOff>
    </xdr:to>
    <xdr:pic>
      <xdr:nvPicPr>
        <xdr:cNvPr id="4" name="Bilde 3">
          <a:extLst>
            <a:ext uri="{FF2B5EF4-FFF2-40B4-BE49-F238E27FC236}">
              <a16:creationId xmlns:a16="http://schemas.microsoft.com/office/drawing/2014/main" id="{43F1387A-9FD8-470C-96F7-D85510D9155C}"/>
            </a:ext>
          </a:extLst>
        </xdr:cNvPr>
        <xdr:cNvPicPr>
          <a:picLocks noChangeAspect="1"/>
        </xdr:cNvPicPr>
      </xdr:nvPicPr>
      <xdr:blipFill>
        <a:blip xmlns:r="http://schemas.openxmlformats.org/officeDocument/2006/relationships" r:embed="rId2"/>
        <a:stretch>
          <a:fillRect/>
        </a:stretch>
      </xdr:blipFill>
      <xdr:spPr>
        <a:xfrm>
          <a:off x="7871460" y="205740"/>
          <a:ext cx="2014145" cy="315847"/>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257175</xdr:colOff>
      <xdr:row>0</xdr:row>
      <xdr:rowOff>57150</xdr:rowOff>
    </xdr:from>
    <xdr:to>
      <xdr:col>2</xdr:col>
      <xdr:colOff>590550</xdr:colOff>
      <xdr:row>0</xdr:row>
      <xdr:rowOff>714375</xdr:rowOff>
    </xdr:to>
    <xdr:pic>
      <xdr:nvPicPr>
        <xdr:cNvPr id="1076" name="Picture 52" descr="hoyesteverdi_rgb_01">
          <a:extLst>
            <a:ext uri="{FF2B5EF4-FFF2-40B4-BE49-F238E27FC236}">
              <a16:creationId xmlns:a16="http://schemas.microsoft.com/office/drawing/2014/main" id="{00000000-0008-0000-0500-0000340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447675" y="57150"/>
          <a:ext cx="790575" cy="657225"/>
        </a:xfrm>
        <a:prstGeom prst="rect">
          <a:avLst/>
        </a:prstGeom>
        <a:noFill/>
      </xdr:spPr>
    </xdr:pic>
    <xdr:clientData/>
  </xdr:twoCellAnchor>
  <xdr:twoCellAnchor editAs="oneCell">
    <xdr:from>
      <xdr:col>3</xdr:col>
      <xdr:colOff>2941320</xdr:colOff>
      <xdr:row>0</xdr:row>
      <xdr:rowOff>182880</xdr:rowOff>
    </xdr:from>
    <xdr:to>
      <xdr:col>5</xdr:col>
      <xdr:colOff>596825</xdr:colOff>
      <xdr:row>0</xdr:row>
      <xdr:rowOff>498727</xdr:rowOff>
    </xdr:to>
    <xdr:pic>
      <xdr:nvPicPr>
        <xdr:cNvPr id="4" name="Bilde 3">
          <a:extLst>
            <a:ext uri="{FF2B5EF4-FFF2-40B4-BE49-F238E27FC236}">
              <a16:creationId xmlns:a16="http://schemas.microsoft.com/office/drawing/2014/main" id="{E36987F4-AC34-43DC-A72A-F1C5CF878752}"/>
            </a:ext>
          </a:extLst>
        </xdr:cNvPr>
        <xdr:cNvPicPr>
          <a:picLocks noChangeAspect="1"/>
        </xdr:cNvPicPr>
      </xdr:nvPicPr>
      <xdr:blipFill>
        <a:blip xmlns:r="http://schemas.openxmlformats.org/officeDocument/2006/relationships" r:embed="rId2"/>
        <a:stretch>
          <a:fillRect/>
        </a:stretch>
      </xdr:blipFill>
      <xdr:spPr>
        <a:xfrm>
          <a:off x="5029200" y="182880"/>
          <a:ext cx="2014145" cy="315847"/>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257175</xdr:colOff>
      <xdr:row>0</xdr:row>
      <xdr:rowOff>57150</xdr:rowOff>
    </xdr:from>
    <xdr:to>
      <xdr:col>2</xdr:col>
      <xdr:colOff>542925</xdr:colOff>
      <xdr:row>0</xdr:row>
      <xdr:rowOff>714375</xdr:rowOff>
    </xdr:to>
    <xdr:pic>
      <xdr:nvPicPr>
        <xdr:cNvPr id="9219" name="Picture 3" descr="hoyesteverdi_rgb_01">
          <a:extLst>
            <a:ext uri="{FF2B5EF4-FFF2-40B4-BE49-F238E27FC236}">
              <a16:creationId xmlns:a16="http://schemas.microsoft.com/office/drawing/2014/main" id="{00000000-0008-0000-0600-0000032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447675" y="57150"/>
          <a:ext cx="790575" cy="657225"/>
        </a:xfrm>
        <a:prstGeom prst="rect">
          <a:avLst/>
        </a:prstGeom>
        <a:noFill/>
      </xdr:spPr>
    </xdr:pic>
    <xdr:clientData/>
  </xdr:twoCellAnchor>
  <xdr:twoCellAnchor editAs="oneCell">
    <xdr:from>
      <xdr:col>19</xdr:col>
      <xdr:colOff>266700</xdr:colOff>
      <xdr:row>0</xdr:row>
      <xdr:rowOff>190500</xdr:rowOff>
    </xdr:from>
    <xdr:to>
      <xdr:col>24</xdr:col>
      <xdr:colOff>109145</xdr:colOff>
      <xdr:row>0</xdr:row>
      <xdr:rowOff>506347</xdr:rowOff>
    </xdr:to>
    <xdr:pic>
      <xdr:nvPicPr>
        <xdr:cNvPr id="5" name="Bilde 4">
          <a:extLst>
            <a:ext uri="{FF2B5EF4-FFF2-40B4-BE49-F238E27FC236}">
              <a16:creationId xmlns:a16="http://schemas.microsoft.com/office/drawing/2014/main" id="{77B29347-3C75-4BF1-BFE7-DB8284A23502}"/>
            </a:ext>
          </a:extLst>
        </xdr:cNvPr>
        <xdr:cNvPicPr>
          <a:picLocks noChangeAspect="1"/>
        </xdr:cNvPicPr>
      </xdr:nvPicPr>
      <xdr:blipFill>
        <a:blip xmlns:r="http://schemas.openxmlformats.org/officeDocument/2006/relationships" r:embed="rId2"/>
        <a:stretch>
          <a:fillRect/>
        </a:stretch>
      </xdr:blipFill>
      <xdr:spPr>
        <a:xfrm>
          <a:off x="11940540" y="190500"/>
          <a:ext cx="2014145" cy="315847"/>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257175</xdr:colOff>
      <xdr:row>0</xdr:row>
      <xdr:rowOff>57150</xdr:rowOff>
    </xdr:from>
    <xdr:to>
      <xdr:col>2</xdr:col>
      <xdr:colOff>200025</xdr:colOff>
      <xdr:row>0</xdr:row>
      <xdr:rowOff>714375</xdr:rowOff>
    </xdr:to>
    <xdr:pic>
      <xdr:nvPicPr>
        <xdr:cNvPr id="10243" name="Picture 3" descr="hoyesteverdi_rgb_01">
          <a:extLst>
            <a:ext uri="{FF2B5EF4-FFF2-40B4-BE49-F238E27FC236}">
              <a16:creationId xmlns:a16="http://schemas.microsoft.com/office/drawing/2014/main" id="{00000000-0008-0000-0700-0000032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447675" y="57150"/>
          <a:ext cx="790575" cy="657225"/>
        </a:xfrm>
        <a:prstGeom prst="rect">
          <a:avLst/>
        </a:prstGeom>
        <a:noFill/>
      </xdr:spPr>
    </xdr:pic>
    <xdr:clientData/>
  </xdr:twoCellAnchor>
  <xdr:twoCellAnchor editAs="oneCell">
    <xdr:from>
      <xdr:col>5</xdr:col>
      <xdr:colOff>129540</xdr:colOff>
      <xdr:row>0</xdr:row>
      <xdr:rowOff>220980</xdr:rowOff>
    </xdr:from>
    <xdr:to>
      <xdr:col>6</xdr:col>
      <xdr:colOff>977825</xdr:colOff>
      <xdr:row>0</xdr:row>
      <xdr:rowOff>536827</xdr:rowOff>
    </xdr:to>
    <xdr:pic>
      <xdr:nvPicPr>
        <xdr:cNvPr id="4" name="Bilde 3">
          <a:extLst>
            <a:ext uri="{FF2B5EF4-FFF2-40B4-BE49-F238E27FC236}">
              <a16:creationId xmlns:a16="http://schemas.microsoft.com/office/drawing/2014/main" id="{74C46B7D-AB37-4A9B-97B2-FC3B6FE988B0}"/>
            </a:ext>
          </a:extLst>
        </xdr:cNvPr>
        <xdr:cNvPicPr>
          <a:picLocks noChangeAspect="1"/>
        </xdr:cNvPicPr>
      </xdr:nvPicPr>
      <xdr:blipFill>
        <a:blip xmlns:r="http://schemas.openxmlformats.org/officeDocument/2006/relationships" r:embed="rId2"/>
        <a:stretch>
          <a:fillRect/>
        </a:stretch>
      </xdr:blipFill>
      <xdr:spPr>
        <a:xfrm>
          <a:off x="6637020" y="220980"/>
          <a:ext cx="2014145" cy="315847"/>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257175</xdr:colOff>
      <xdr:row>0</xdr:row>
      <xdr:rowOff>57150</xdr:rowOff>
    </xdr:from>
    <xdr:to>
      <xdr:col>2</xdr:col>
      <xdr:colOff>200025</xdr:colOff>
      <xdr:row>0</xdr:row>
      <xdr:rowOff>714375</xdr:rowOff>
    </xdr:to>
    <xdr:pic>
      <xdr:nvPicPr>
        <xdr:cNvPr id="11267" name="Picture 3" descr="hoyesteverdi_rgb_01">
          <a:extLst>
            <a:ext uri="{FF2B5EF4-FFF2-40B4-BE49-F238E27FC236}">
              <a16:creationId xmlns:a16="http://schemas.microsoft.com/office/drawing/2014/main" id="{00000000-0008-0000-0800-0000032C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447675" y="57150"/>
          <a:ext cx="790575" cy="657225"/>
        </a:xfrm>
        <a:prstGeom prst="rect">
          <a:avLst/>
        </a:prstGeom>
        <a:noFill/>
      </xdr:spPr>
    </xdr:pic>
    <xdr:clientData/>
  </xdr:twoCellAnchor>
  <xdr:twoCellAnchor editAs="oneCell">
    <xdr:from>
      <xdr:col>3</xdr:col>
      <xdr:colOff>876300</xdr:colOff>
      <xdr:row>0</xdr:row>
      <xdr:rowOff>228600</xdr:rowOff>
    </xdr:from>
    <xdr:to>
      <xdr:col>5</xdr:col>
      <xdr:colOff>787325</xdr:colOff>
      <xdr:row>0</xdr:row>
      <xdr:rowOff>544447</xdr:rowOff>
    </xdr:to>
    <xdr:pic>
      <xdr:nvPicPr>
        <xdr:cNvPr id="4" name="Bilde 3">
          <a:extLst>
            <a:ext uri="{FF2B5EF4-FFF2-40B4-BE49-F238E27FC236}">
              <a16:creationId xmlns:a16="http://schemas.microsoft.com/office/drawing/2014/main" id="{AAD1E75A-78ED-4EA3-BDF4-329CC18E3A4C}"/>
            </a:ext>
          </a:extLst>
        </xdr:cNvPr>
        <xdr:cNvPicPr>
          <a:picLocks noChangeAspect="1"/>
        </xdr:cNvPicPr>
      </xdr:nvPicPr>
      <xdr:blipFill>
        <a:blip xmlns:r="http://schemas.openxmlformats.org/officeDocument/2006/relationships" r:embed="rId2"/>
        <a:stretch>
          <a:fillRect/>
        </a:stretch>
      </xdr:blipFill>
      <xdr:spPr>
        <a:xfrm>
          <a:off x="4747260" y="228600"/>
          <a:ext cx="2014145" cy="315847"/>
        </a:xfrm>
        <a:prstGeom prst="rect">
          <a:avLst/>
        </a:prstGeom>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nhosh.no/"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1.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I37"/>
  <sheetViews>
    <sheetView showGridLines="0" tabSelected="1" workbookViewId="0">
      <selection activeCell="D29" sqref="D29"/>
    </sheetView>
  </sheetViews>
  <sheetFormatPr baseColWidth="10" defaultRowHeight="13.2" x14ac:dyDescent="0.25"/>
  <cols>
    <col min="1" max="1" width="3.109375" customWidth="1"/>
    <col min="3" max="3" width="15.44140625" customWidth="1"/>
    <col min="4" max="4" width="12.6640625" bestFit="1" customWidth="1"/>
    <col min="8" max="8" width="13.33203125" customWidth="1"/>
  </cols>
  <sheetData>
    <row r="1" spans="2:9" ht="13.8" thickBot="1" x14ac:dyDescent="0.3">
      <c r="B1" s="77"/>
      <c r="C1" s="77"/>
      <c r="D1" s="77"/>
      <c r="E1" s="77"/>
      <c r="F1" s="77"/>
      <c r="G1" s="77"/>
      <c r="H1" s="77"/>
      <c r="I1" s="77"/>
    </row>
    <row r="2" spans="2:9" x14ac:dyDescent="0.25">
      <c r="B2" s="78"/>
      <c r="C2" s="274" t="s">
        <v>275</v>
      </c>
      <c r="D2" s="79"/>
      <c r="E2" s="79"/>
      <c r="F2" s="79"/>
      <c r="G2" s="79"/>
      <c r="H2" s="79"/>
      <c r="I2" s="80"/>
    </row>
    <row r="3" spans="2:9" x14ac:dyDescent="0.25">
      <c r="B3" s="81"/>
      <c r="C3" s="128" t="s">
        <v>270</v>
      </c>
      <c r="D3" s="82"/>
      <c r="E3" s="82"/>
      <c r="F3" s="82"/>
      <c r="G3" s="82"/>
      <c r="H3" s="82"/>
      <c r="I3" s="83"/>
    </row>
    <row r="4" spans="2:9" x14ac:dyDescent="0.25">
      <c r="B4" s="81"/>
      <c r="C4" s="82"/>
      <c r="D4" s="82"/>
      <c r="E4" s="82"/>
      <c r="F4" s="82"/>
      <c r="G4" s="82"/>
      <c r="H4" s="82"/>
      <c r="I4" s="83"/>
    </row>
    <row r="5" spans="2:9" x14ac:dyDescent="0.25">
      <c r="B5" s="81"/>
      <c r="C5" s="82"/>
      <c r="D5" s="82"/>
      <c r="E5" s="82"/>
      <c r="F5" s="82"/>
      <c r="G5" s="82"/>
      <c r="H5" s="82"/>
      <c r="I5" s="83"/>
    </row>
    <row r="6" spans="2:9" x14ac:dyDescent="0.25">
      <c r="B6" s="81"/>
      <c r="C6" s="82"/>
      <c r="D6" s="82"/>
      <c r="E6" s="82"/>
      <c r="F6" s="82"/>
      <c r="G6" s="82"/>
      <c r="H6" s="82"/>
      <c r="I6" s="83"/>
    </row>
    <row r="7" spans="2:9" x14ac:dyDescent="0.25">
      <c r="B7" s="81"/>
      <c r="C7" s="82"/>
      <c r="D7" s="82"/>
      <c r="E7" s="82"/>
      <c r="F7" s="82"/>
      <c r="G7" s="82"/>
      <c r="H7" s="82"/>
      <c r="I7" s="83"/>
    </row>
    <row r="8" spans="2:9" ht="17.399999999999999" x14ac:dyDescent="0.3">
      <c r="B8" s="81"/>
      <c r="C8" s="281" t="s">
        <v>39</v>
      </c>
      <c r="D8" s="281"/>
      <c r="E8" s="281"/>
      <c r="F8" s="281"/>
      <c r="G8" s="82"/>
      <c r="H8" s="84"/>
      <c r="I8" s="83"/>
    </row>
    <row r="9" spans="2:9" x14ac:dyDescent="0.25">
      <c r="B9" s="81"/>
      <c r="C9" s="82"/>
      <c r="D9" s="82"/>
      <c r="E9" s="82"/>
      <c r="F9" s="82"/>
      <c r="G9" s="82"/>
      <c r="H9" s="85"/>
      <c r="I9" s="83"/>
    </row>
    <row r="10" spans="2:9" x14ac:dyDescent="0.25">
      <c r="B10" s="81"/>
      <c r="C10" s="282" t="s">
        <v>195</v>
      </c>
      <c r="D10" s="282"/>
      <c r="E10" s="282"/>
      <c r="F10" s="282"/>
      <c r="G10" s="82"/>
      <c r="H10" s="85"/>
      <c r="I10" s="83"/>
    </row>
    <row r="11" spans="2:9" x14ac:dyDescent="0.25">
      <c r="B11" s="81"/>
      <c r="C11" s="283" t="s">
        <v>284</v>
      </c>
      <c r="D11" s="283"/>
      <c r="E11" s="283"/>
      <c r="F11" s="283"/>
      <c r="G11" s="82"/>
      <c r="H11" s="85"/>
      <c r="I11" s="83"/>
    </row>
    <row r="12" spans="2:9" x14ac:dyDescent="0.25">
      <c r="B12" s="81"/>
      <c r="C12" s="283" t="s">
        <v>58</v>
      </c>
      <c r="D12" s="283"/>
      <c r="E12" s="283"/>
      <c r="F12" s="283"/>
      <c r="G12" s="82"/>
      <c r="H12" s="85"/>
      <c r="I12" s="83"/>
    </row>
    <row r="13" spans="2:9" x14ac:dyDescent="0.25">
      <c r="B13" s="81"/>
      <c r="C13" s="275" t="s">
        <v>285</v>
      </c>
      <c r="D13" s="276"/>
      <c r="E13" s="276"/>
      <c r="F13" s="276"/>
      <c r="G13" s="82"/>
      <c r="H13" s="85"/>
      <c r="I13" s="83"/>
    </row>
    <row r="14" spans="2:9" x14ac:dyDescent="0.25">
      <c r="B14" s="81"/>
      <c r="C14" s="280" t="s">
        <v>286</v>
      </c>
      <c r="D14" s="280"/>
      <c r="E14" s="280"/>
      <c r="F14" s="280"/>
      <c r="G14" s="82"/>
      <c r="H14" s="85"/>
      <c r="I14" s="83"/>
    </row>
    <row r="15" spans="2:9" x14ac:dyDescent="0.25">
      <c r="B15" s="81"/>
      <c r="C15" s="280"/>
      <c r="D15" s="280"/>
      <c r="E15" s="280"/>
      <c r="F15" s="280"/>
      <c r="G15" s="82"/>
      <c r="H15" s="85"/>
      <c r="I15" s="83"/>
    </row>
    <row r="16" spans="2:9" x14ac:dyDescent="0.25">
      <c r="B16" s="81"/>
      <c r="C16" s="279"/>
      <c r="D16" s="280"/>
      <c r="E16" s="280"/>
      <c r="F16" s="280"/>
      <c r="G16" s="82"/>
      <c r="H16" s="85"/>
      <c r="I16" s="83"/>
    </row>
    <row r="17" spans="2:9" x14ac:dyDescent="0.25">
      <c r="B17" s="81"/>
      <c r="C17" s="82"/>
      <c r="D17" s="82"/>
      <c r="E17" s="82"/>
      <c r="F17" s="82"/>
      <c r="G17" s="82"/>
      <c r="H17" s="82"/>
      <c r="I17" s="83"/>
    </row>
    <row r="18" spans="2:9" x14ac:dyDescent="0.25">
      <c r="B18" s="81"/>
      <c r="C18" s="82"/>
      <c r="D18" s="82"/>
      <c r="E18" s="82"/>
      <c r="F18" s="82"/>
      <c r="G18" s="82"/>
      <c r="H18" s="82"/>
      <c r="I18" s="83"/>
    </row>
    <row r="19" spans="2:9" x14ac:dyDescent="0.25">
      <c r="B19" s="81"/>
      <c r="C19" s="86" t="s">
        <v>59</v>
      </c>
      <c r="D19" s="82"/>
      <c r="E19" s="82"/>
      <c r="F19" s="82"/>
      <c r="G19" s="82"/>
      <c r="H19" s="82"/>
      <c r="I19" s="83"/>
    </row>
    <row r="20" spans="2:9" x14ac:dyDescent="0.25">
      <c r="B20" s="81"/>
      <c r="C20" s="87" t="s">
        <v>190</v>
      </c>
      <c r="D20" s="88" t="s">
        <v>61</v>
      </c>
      <c r="E20" s="88"/>
      <c r="F20" s="88"/>
      <c r="G20" s="88"/>
      <c r="H20" s="88"/>
      <c r="I20" s="83"/>
    </row>
    <row r="21" spans="2:9" x14ac:dyDescent="0.25">
      <c r="B21" s="81"/>
      <c r="C21" s="87" t="s">
        <v>191</v>
      </c>
      <c r="D21" s="82" t="s">
        <v>66</v>
      </c>
      <c r="E21" s="82"/>
      <c r="F21" s="82"/>
      <c r="G21" s="82"/>
      <c r="H21" s="82"/>
      <c r="I21" s="83"/>
    </row>
    <row r="22" spans="2:9" x14ac:dyDescent="0.25">
      <c r="B22" s="81"/>
      <c r="C22" s="87" t="s">
        <v>60</v>
      </c>
      <c r="D22" s="82" t="s">
        <v>62</v>
      </c>
      <c r="E22" s="82"/>
      <c r="F22" s="82"/>
      <c r="G22" s="82"/>
      <c r="H22" s="82"/>
      <c r="I22" s="83"/>
    </row>
    <row r="23" spans="2:9" x14ac:dyDescent="0.25">
      <c r="B23" s="81"/>
      <c r="C23" s="82"/>
      <c r="D23" s="82" t="s">
        <v>63</v>
      </c>
      <c r="E23" s="82"/>
      <c r="F23" s="82"/>
      <c r="G23" s="82"/>
      <c r="H23" s="82"/>
      <c r="I23" s="83"/>
    </row>
    <row r="24" spans="2:9" x14ac:dyDescent="0.25">
      <c r="B24" s="81"/>
      <c r="C24" s="82"/>
      <c r="D24" s="82" t="s">
        <v>64</v>
      </c>
      <c r="E24" s="82"/>
      <c r="F24" s="82"/>
      <c r="G24" s="82"/>
      <c r="H24" s="82"/>
      <c r="I24" s="83"/>
    </row>
    <row r="25" spans="2:9" x14ac:dyDescent="0.25">
      <c r="B25" s="81"/>
      <c r="C25" s="87" t="s">
        <v>65</v>
      </c>
      <c r="D25" s="82" t="s">
        <v>67</v>
      </c>
      <c r="E25" s="82"/>
      <c r="F25" s="82"/>
      <c r="G25" s="82"/>
      <c r="H25" s="82"/>
      <c r="I25" s="83"/>
    </row>
    <row r="26" spans="2:9" x14ac:dyDescent="0.25">
      <c r="B26" s="81"/>
      <c r="C26" s="82"/>
      <c r="D26" s="82" t="s">
        <v>68</v>
      </c>
      <c r="E26" s="82"/>
      <c r="F26" s="82"/>
      <c r="G26" s="82"/>
      <c r="H26" s="82"/>
      <c r="I26" s="83"/>
    </row>
    <row r="27" spans="2:9" x14ac:dyDescent="0.25">
      <c r="B27" s="81"/>
      <c r="C27" s="82" t="s">
        <v>71</v>
      </c>
      <c r="D27" s="82" t="s">
        <v>72</v>
      </c>
      <c r="E27" s="82"/>
      <c r="F27" s="82"/>
      <c r="G27" s="82"/>
      <c r="H27" s="82"/>
      <c r="I27" s="83"/>
    </row>
    <row r="28" spans="2:9" x14ac:dyDescent="0.25">
      <c r="B28" s="81"/>
      <c r="C28" s="82" t="s">
        <v>73</v>
      </c>
      <c r="D28" s="87" t="s">
        <v>188</v>
      </c>
      <c r="E28" s="82"/>
      <c r="F28" s="82"/>
      <c r="G28" s="82"/>
      <c r="H28" s="82"/>
      <c r="I28" s="83"/>
    </row>
    <row r="29" spans="2:9" x14ac:dyDescent="0.25">
      <c r="B29" s="81"/>
      <c r="C29" s="82" t="s">
        <v>74</v>
      </c>
      <c r="D29" s="87" t="s">
        <v>189</v>
      </c>
      <c r="E29" s="82"/>
      <c r="F29" s="82"/>
      <c r="G29" s="82"/>
      <c r="H29" s="82"/>
      <c r="I29" s="83"/>
    </row>
    <row r="30" spans="2:9" x14ac:dyDescent="0.25">
      <c r="B30" s="81"/>
      <c r="C30" s="167" t="s">
        <v>225</v>
      </c>
      <c r="D30" s="167" t="s">
        <v>223</v>
      </c>
      <c r="E30" s="82"/>
      <c r="F30" s="82"/>
      <c r="G30" s="82"/>
      <c r="H30" s="82"/>
      <c r="I30" s="83"/>
    </row>
    <row r="31" spans="2:9" x14ac:dyDescent="0.25">
      <c r="B31" s="81"/>
      <c r="C31" s="82"/>
      <c r="D31" s="167" t="s">
        <v>224</v>
      </c>
      <c r="E31" s="82"/>
      <c r="F31" s="82"/>
      <c r="G31" s="82"/>
      <c r="H31" s="82"/>
      <c r="I31" s="83"/>
    </row>
    <row r="32" spans="2:9" x14ac:dyDescent="0.25">
      <c r="B32" s="81"/>
      <c r="C32" s="167" t="s">
        <v>227</v>
      </c>
      <c r="D32" s="167" t="s">
        <v>228</v>
      </c>
      <c r="E32" s="82"/>
      <c r="F32" s="82"/>
      <c r="G32" s="82"/>
      <c r="H32" s="82"/>
      <c r="I32" s="83"/>
    </row>
    <row r="33" spans="2:9" x14ac:dyDescent="0.25">
      <c r="B33" s="81"/>
      <c r="C33" s="167" t="s">
        <v>229</v>
      </c>
      <c r="D33" s="167" t="s">
        <v>230</v>
      </c>
      <c r="E33" s="82"/>
      <c r="F33" s="82"/>
      <c r="G33" s="82"/>
      <c r="H33" s="82"/>
      <c r="I33" s="83"/>
    </row>
    <row r="34" spans="2:9" x14ac:dyDescent="0.25">
      <c r="B34" s="81"/>
      <c r="C34" s="82"/>
      <c r="D34" s="167" t="s">
        <v>242</v>
      </c>
      <c r="E34" s="82"/>
      <c r="F34" s="82"/>
      <c r="G34" s="82"/>
      <c r="H34" s="82"/>
      <c r="I34" s="83"/>
    </row>
    <row r="35" spans="2:9" x14ac:dyDescent="0.25">
      <c r="B35" s="81"/>
      <c r="C35" s="167" t="s">
        <v>232</v>
      </c>
      <c r="D35" s="167" t="s">
        <v>241</v>
      </c>
      <c r="E35" s="82"/>
      <c r="F35" s="82"/>
      <c r="G35" s="82"/>
      <c r="H35" s="82"/>
      <c r="I35" s="83"/>
    </row>
    <row r="36" spans="2:9" x14ac:dyDescent="0.25">
      <c r="B36" s="81"/>
      <c r="C36" s="234" t="s">
        <v>275</v>
      </c>
      <c r="D36" s="234" t="s">
        <v>283</v>
      </c>
      <c r="E36" s="82"/>
      <c r="F36" s="82"/>
      <c r="G36" s="82"/>
      <c r="H36" s="82"/>
      <c r="I36" s="83"/>
    </row>
    <row r="37" spans="2:9" ht="13.8" thickBot="1" x14ac:dyDescent="0.3">
      <c r="B37" s="89"/>
      <c r="C37" s="90"/>
      <c r="D37" s="223"/>
      <c r="E37" s="90"/>
      <c r="F37" s="90"/>
      <c r="G37" s="90"/>
      <c r="H37" s="90"/>
      <c r="I37" s="91"/>
    </row>
  </sheetData>
  <sheetProtection algorithmName="SHA-512" hashValue="CLlky+ldoIMB1I1Hm/UJn0CptB210g7O27sGFusMxA76aRSUMKfNuzxuW7uskrVK3sH5kSVozMxXlJtvPMQvqw==" saltValue="/ha3icskF4TVILSpS5ahoQ==" spinCount="100000" sheet="1" objects="1" scenarios="1"/>
  <mergeCells count="7">
    <mergeCell ref="C15:F15"/>
    <mergeCell ref="C16:F16"/>
    <mergeCell ref="C8:F8"/>
    <mergeCell ref="C10:F10"/>
    <mergeCell ref="C11:F11"/>
    <mergeCell ref="C12:F12"/>
    <mergeCell ref="C14:F14"/>
  </mergeCells>
  <phoneticPr fontId="3" type="noConversion"/>
  <hyperlinks>
    <hyperlink ref="C14" r:id="rId1" xr:uid="{282241A5-9CFB-4742-90B4-73DB920A0A67}"/>
  </hyperlinks>
  <pageMargins left="0.78740157480314965" right="0.78740157480314965" top="0.98425196850393704" bottom="0.98425196850393704" header="0.51181102362204722" footer="0.51181102362204722"/>
  <pageSetup paperSize="9" scale="90" orientation="portrait" r:id="rId2"/>
  <headerFooter alignWithMargins="0">
    <oddHeader>&amp;CHøyeste verdi v4.0</oddHeader>
    <oddFooter>&amp;CCopyright 2012, NHO Service</oddFoot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17"/>
  <sheetViews>
    <sheetView showGridLines="0" zoomScaleNormal="100" workbookViewId="0">
      <selection activeCell="B1" sqref="B1:E1"/>
    </sheetView>
  </sheetViews>
  <sheetFormatPr baseColWidth="10" defaultColWidth="11.44140625" defaultRowHeight="13.2" x14ac:dyDescent="0.25"/>
  <cols>
    <col min="1" max="1" width="3.88671875" style="173" customWidth="1"/>
    <col min="2" max="3" width="6" style="179" customWidth="1"/>
    <col min="4" max="4" width="75" style="173" customWidth="1"/>
    <col min="5" max="5" width="27.33203125" style="173" customWidth="1"/>
    <col min="6" max="16384" width="11.44140625" style="173"/>
  </cols>
  <sheetData>
    <row r="1" spans="1:8" ht="62.25" customHeight="1" thickBot="1" x14ac:dyDescent="0.3">
      <c r="A1" s="172"/>
      <c r="B1" s="301" t="s">
        <v>197</v>
      </c>
      <c r="C1" s="302"/>
      <c r="D1" s="302"/>
      <c r="E1" s="303"/>
      <c r="F1" s="172"/>
    </row>
    <row r="2" spans="1:8" x14ac:dyDescent="0.25">
      <c r="A2" s="172"/>
      <c r="B2" s="304" t="s">
        <v>198</v>
      </c>
      <c r="C2" s="305"/>
      <c r="D2" s="306" t="s">
        <v>199</v>
      </c>
      <c r="E2" s="307"/>
      <c r="F2" s="172"/>
    </row>
    <row r="3" spans="1:8" ht="32.25" customHeight="1" x14ac:dyDescent="0.25">
      <c r="A3" s="172"/>
      <c r="B3" s="174">
        <v>1</v>
      </c>
      <c r="C3" s="308" t="s">
        <v>200</v>
      </c>
      <c r="D3" s="309" t="s">
        <v>240</v>
      </c>
      <c r="E3" s="310"/>
      <c r="F3" s="172"/>
    </row>
    <row r="4" spans="1:8" ht="32.25" customHeight="1" x14ac:dyDescent="0.25">
      <c r="A4" s="172"/>
      <c r="B4" s="175">
        <v>2</v>
      </c>
      <c r="C4" s="285"/>
      <c r="D4" s="291" t="s">
        <v>278</v>
      </c>
      <c r="E4" s="294"/>
      <c r="F4" s="172"/>
    </row>
    <row r="5" spans="1:8" ht="32.25" customHeight="1" x14ac:dyDescent="0.25">
      <c r="A5" s="172"/>
      <c r="B5" s="175">
        <v>3</v>
      </c>
      <c r="C5" s="285"/>
      <c r="D5" s="293" t="s">
        <v>201</v>
      </c>
      <c r="E5" s="294"/>
      <c r="F5" s="172"/>
    </row>
    <row r="6" spans="1:8" ht="32.25" customHeight="1" thickBot="1" x14ac:dyDescent="0.3">
      <c r="A6" s="172"/>
      <c r="B6" s="176">
        <v>4</v>
      </c>
      <c r="C6" s="286"/>
      <c r="D6" s="311" t="s">
        <v>237</v>
      </c>
      <c r="E6" s="312"/>
      <c r="F6" s="172"/>
    </row>
    <row r="7" spans="1:8" ht="32.25" customHeight="1" x14ac:dyDescent="0.25">
      <c r="A7" s="172"/>
      <c r="B7" s="177">
        <v>5</v>
      </c>
      <c r="C7" s="285" t="s">
        <v>202</v>
      </c>
      <c r="D7" s="289" t="s">
        <v>238</v>
      </c>
      <c r="E7" s="290"/>
      <c r="F7" s="172"/>
    </row>
    <row r="8" spans="1:8" ht="32.25" customHeight="1" x14ac:dyDescent="0.25">
      <c r="A8" s="172"/>
      <c r="B8" s="175">
        <v>6</v>
      </c>
      <c r="C8" s="285"/>
      <c r="D8" s="291" t="s">
        <v>279</v>
      </c>
      <c r="E8" s="292"/>
      <c r="F8" s="172"/>
    </row>
    <row r="9" spans="1:8" ht="32.25" customHeight="1" x14ac:dyDescent="0.25">
      <c r="A9" s="172"/>
      <c r="B9" s="175">
        <v>7</v>
      </c>
      <c r="C9" s="285"/>
      <c r="D9" s="291" t="s">
        <v>203</v>
      </c>
      <c r="E9" s="292"/>
      <c r="F9" s="172"/>
    </row>
    <row r="10" spans="1:8" ht="32.25" customHeight="1" x14ac:dyDescent="0.25">
      <c r="A10" s="172"/>
      <c r="B10" s="175">
        <v>8</v>
      </c>
      <c r="C10" s="285"/>
      <c r="D10" s="293" t="s">
        <v>204</v>
      </c>
      <c r="E10" s="294"/>
      <c r="F10" s="172"/>
    </row>
    <row r="11" spans="1:8" ht="32.25" customHeight="1" x14ac:dyDescent="0.25">
      <c r="A11" s="172"/>
      <c r="B11" s="175">
        <v>9</v>
      </c>
      <c r="C11" s="285"/>
      <c r="D11" s="291" t="s">
        <v>280</v>
      </c>
      <c r="E11" s="292"/>
      <c r="F11" s="172"/>
    </row>
    <row r="12" spans="1:8" ht="32.25" customHeight="1" thickBot="1" x14ac:dyDescent="0.3">
      <c r="A12" s="172"/>
      <c r="B12" s="176">
        <v>10</v>
      </c>
      <c r="C12" s="286"/>
      <c r="D12" s="295" t="s">
        <v>205</v>
      </c>
      <c r="E12" s="296"/>
      <c r="F12" s="172"/>
    </row>
    <row r="13" spans="1:8" ht="13.8" thickBot="1" x14ac:dyDescent="0.3">
      <c r="A13" s="172"/>
      <c r="B13" s="178"/>
      <c r="C13" s="178"/>
      <c r="D13" s="172"/>
      <c r="E13" s="172"/>
      <c r="F13" s="172"/>
    </row>
    <row r="14" spans="1:8" ht="90" customHeight="1" x14ac:dyDescent="0.25">
      <c r="A14" s="172"/>
      <c r="B14" s="284" t="s">
        <v>226</v>
      </c>
      <c r="C14" s="181" t="s">
        <v>212</v>
      </c>
      <c r="D14" s="209"/>
      <c r="E14" s="297" t="s">
        <v>276</v>
      </c>
      <c r="F14" s="172"/>
    </row>
    <row r="15" spans="1:8" ht="90" customHeight="1" x14ac:dyDescent="0.25">
      <c r="A15" s="172"/>
      <c r="B15" s="285"/>
      <c r="C15" s="206" t="s">
        <v>214</v>
      </c>
      <c r="D15"/>
      <c r="E15" s="298"/>
      <c r="F15" s="172"/>
      <c r="H15"/>
    </row>
    <row r="16" spans="1:8" ht="262.5" customHeight="1" x14ac:dyDescent="0.25">
      <c r="A16" s="172"/>
      <c r="B16" s="285"/>
      <c r="C16" s="207" t="s">
        <v>216</v>
      </c>
      <c r="D16" s="299"/>
      <c r="E16" s="300"/>
      <c r="F16" s="172"/>
    </row>
    <row r="17" spans="2:5" ht="90" customHeight="1" thickBot="1" x14ac:dyDescent="0.3">
      <c r="B17" s="286"/>
      <c r="C17" s="219" t="s">
        <v>206</v>
      </c>
      <c r="D17" s="287"/>
      <c r="E17" s="288"/>
    </row>
  </sheetData>
  <sheetProtection algorithmName="SHA-512" hashValue="sjiFqvvumQQN2EnvjBXR95RFzzef5OXuDfnLqHEL45ukWLo7tJkJQjqka8DFW5D5vv2vR5zrzliVOwQTox6OJA==" saltValue="fUNn8Ha4MW0AeXL3h4bcSA==" spinCount="100000" sheet="1" objects="1" scenarios="1"/>
  <mergeCells count="19">
    <mergeCell ref="B1:E1"/>
    <mergeCell ref="B2:C2"/>
    <mergeCell ref="D2:E2"/>
    <mergeCell ref="C3:C6"/>
    <mergeCell ref="D3:E3"/>
    <mergeCell ref="D4:E4"/>
    <mergeCell ref="D5:E5"/>
    <mergeCell ref="D6:E6"/>
    <mergeCell ref="B14:B17"/>
    <mergeCell ref="D17:E17"/>
    <mergeCell ref="C7:C12"/>
    <mergeCell ref="D7:E7"/>
    <mergeCell ref="D8:E8"/>
    <mergeCell ref="D9:E9"/>
    <mergeCell ref="D10:E10"/>
    <mergeCell ref="D11:E11"/>
    <mergeCell ref="D12:E12"/>
    <mergeCell ref="E14:E15"/>
    <mergeCell ref="D16:E16"/>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45"/>
    <pageSetUpPr fitToPage="1"/>
  </sheetPr>
  <dimension ref="A1:H27"/>
  <sheetViews>
    <sheetView showGridLines="0" workbookViewId="0">
      <selection activeCell="D2" sqref="D2:G2"/>
    </sheetView>
  </sheetViews>
  <sheetFormatPr baseColWidth="10" defaultRowHeight="13.2" x14ac:dyDescent="0.25"/>
  <cols>
    <col min="1" max="1" width="3.88671875" customWidth="1"/>
    <col min="2" max="2" width="6" style="2" customWidth="1"/>
    <col min="3" max="3" width="30.44140625" customWidth="1"/>
    <col min="4" max="4" width="28.109375" customWidth="1"/>
    <col min="5" max="5" width="20.44140625" customWidth="1"/>
    <col min="6" max="6" width="12.88671875" style="15" customWidth="1"/>
    <col min="7" max="7" width="30.44140625" customWidth="1"/>
    <col min="8" max="8" width="7.33203125" style="129" customWidth="1"/>
  </cols>
  <sheetData>
    <row r="1" spans="1:7" ht="62.25" customHeight="1" thickBot="1" x14ac:dyDescent="0.3">
      <c r="A1" s="16"/>
      <c r="B1" s="318" t="s">
        <v>70</v>
      </c>
      <c r="C1" s="319"/>
      <c r="D1" s="319"/>
      <c r="E1" s="319"/>
      <c r="F1" s="319"/>
      <c r="G1" s="320"/>
    </row>
    <row r="2" spans="1:7" ht="17.399999999999999" x14ac:dyDescent="0.3">
      <c r="A2" s="16"/>
      <c r="B2" s="316" t="s">
        <v>239</v>
      </c>
      <c r="C2" s="317"/>
      <c r="D2" s="313"/>
      <c r="E2" s="314"/>
      <c r="F2" s="314"/>
      <c r="G2" s="315"/>
    </row>
    <row r="3" spans="1:7" ht="18" thickBot="1" x14ac:dyDescent="0.35">
      <c r="A3" s="16"/>
      <c r="B3" s="110"/>
      <c r="C3" s="111" t="s">
        <v>187</v>
      </c>
      <c r="D3" s="321"/>
      <c r="E3" s="322"/>
      <c r="F3" s="322"/>
      <c r="G3" s="323"/>
    </row>
    <row r="4" spans="1:7" x14ac:dyDescent="0.25">
      <c r="A4" s="16"/>
      <c r="B4" s="104"/>
      <c r="C4" s="105"/>
      <c r="D4" s="105"/>
      <c r="E4" s="105"/>
      <c r="F4" s="114"/>
      <c r="G4" s="106"/>
    </row>
    <row r="5" spans="1:7" x14ac:dyDescent="0.25">
      <c r="A5" s="16"/>
      <c r="B5" s="112" t="s">
        <v>33</v>
      </c>
      <c r="C5" s="113" t="s">
        <v>236</v>
      </c>
      <c r="D5" s="113" t="s">
        <v>34</v>
      </c>
      <c r="E5" s="113" t="s">
        <v>35</v>
      </c>
      <c r="F5" s="113" t="s">
        <v>36</v>
      </c>
      <c r="G5" s="115" t="s">
        <v>251</v>
      </c>
    </row>
    <row r="6" spans="1:7" ht="16.5" customHeight="1" x14ac:dyDescent="0.25">
      <c r="A6" s="16"/>
      <c r="B6" s="116">
        <v>1</v>
      </c>
      <c r="C6" s="169"/>
      <c r="D6" s="169"/>
      <c r="E6" s="169"/>
      <c r="F6" s="198"/>
      <c r="G6" s="233"/>
    </row>
    <row r="7" spans="1:7" ht="16.5" customHeight="1" x14ac:dyDescent="0.25">
      <c r="A7" s="16"/>
      <c r="B7" s="117">
        <v>2</v>
      </c>
      <c r="C7" s="169"/>
      <c r="D7" s="169"/>
      <c r="E7" s="169"/>
      <c r="F7" s="65"/>
      <c r="G7" s="233"/>
    </row>
    <row r="8" spans="1:7" ht="16.5" customHeight="1" x14ac:dyDescent="0.25">
      <c r="A8" s="16"/>
      <c r="B8" s="117">
        <v>3</v>
      </c>
      <c r="C8" s="169"/>
      <c r="D8" s="169"/>
      <c r="E8" s="169"/>
      <c r="F8" s="65"/>
      <c r="G8" s="233"/>
    </row>
    <row r="9" spans="1:7" ht="16.5" customHeight="1" x14ac:dyDescent="0.25">
      <c r="A9" s="16"/>
      <c r="B9" s="117">
        <v>4</v>
      </c>
      <c r="C9" s="169"/>
      <c r="D9" s="169"/>
      <c r="E9" s="169"/>
      <c r="F9" s="65"/>
      <c r="G9" s="233"/>
    </row>
    <row r="10" spans="1:7" ht="16.5" customHeight="1" x14ac:dyDescent="0.25">
      <c r="A10" s="16"/>
      <c r="B10" s="117">
        <v>5</v>
      </c>
      <c r="C10" s="169"/>
      <c r="D10" s="169"/>
      <c r="E10" s="169"/>
      <c r="F10" s="65"/>
      <c r="G10" s="233"/>
    </row>
    <row r="11" spans="1:7" ht="16.5" customHeight="1" x14ac:dyDescent="0.25">
      <c r="A11" s="16"/>
      <c r="B11" s="117">
        <v>6</v>
      </c>
      <c r="C11" s="169"/>
      <c r="D11" s="169"/>
      <c r="E11" s="169"/>
      <c r="F11" s="65"/>
      <c r="G11" s="233"/>
    </row>
    <row r="12" spans="1:7" ht="16.5" customHeight="1" x14ac:dyDescent="0.25">
      <c r="A12" s="16"/>
      <c r="B12" s="117">
        <v>7</v>
      </c>
      <c r="C12" s="169"/>
      <c r="D12" s="169"/>
      <c r="E12" s="169"/>
      <c r="F12" s="65"/>
      <c r="G12" s="233"/>
    </row>
    <row r="13" spans="1:7" ht="16.5" customHeight="1" x14ac:dyDescent="0.25">
      <c r="A13" s="16"/>
      <c r="B13" s="117">
        <v>8</v>
      </c>
      <c r="C13" s="169"/>
      <c r="D13" s="169"/>
      <c r="E13" s="169"/>
      <c r="F13" s="65"/>
      <c r="G13" s="233"/>
    </row>
    <row r="14" spans="1:7" ht="16.5" customHeight="1" x14ac:dyDescent="0.25">
      <c r="A14" s="16"/>
      <c r="B14" s="117">
        <v>9</v>
      </c>
      <c r="C14" s="169"/>
      <c r="D14" s="64"/>
      <c r="E14" s="64"/>
      <c r="F14" s="65"/>
      <c r="G14" s="66"/>
    </row>
    <row r="15" spans="1:7" ht="16.5" customHeight="1" x14ac:dyDescent="0.25">
      <c r="A15" s="16"/>
      <c r="B15" s="117">
        <v>10</v>
      </c>
      <c r="C15" s="169"/>
      <c r="D15" s="64"/>
      <c r="E15" s="64"/>
      <c r="F15" s="65"/>
      <c r="G15" s="66"/>
    </row>
    <row r="16" spans="1:7" ht="16.5" customHeight="1" x14ac:dyDescent="0.25">
      <c r="A16" s="16"/>
      <c r="B16" s="117">
        <v>11</v>
      </c>
      <c r="C16" s="169"/>
      <c r="D16" s="64"/>
      <c r="E16" s="64"/>
      <c r="F16" s="65"/>
      <c r="G16" s="66"/>
    </row>
    <row r="17" spans="1:7" ht="16.5" customHeight="1" x14ac:dyDescent="0.25">
      <c r="A17" s="16"/>
      <c r="B17" s="117">
        <v>12</v>
      </c>
      <c r="C17" s="169"/>
      <c r="D17" s="64"/>
      <c r="E17" s="64"/>
      <c r="F17" s="65"/>
      <c r="G17" s="66"/>
    </row>
    <row r="18" spans="1:7" ht="16.5" customHeight="1" x14ac:dyDescent="0.25">
      <c r="A18" s="16"/>
      <c r="B18" s="117">
        <v>13</v>
      </c>
      <c r="C18" s="169"/>
      <c r="D18" s="64"/>
      <c r="E18" s="64"/>
      <c r="F18" s="65"/>
      <c r="G18" s="66"/>
    </row>
    <row r="19" spans="1:7" ht="16.5" customHeight="1" x14ac:dyDescent="0.25">
      <c r="A19" s="16"/>
      <c r="B19" s="117">
        <v>14</v>
      </c>
      <c r="C19" s="169"/>
      <c r="D19" s="64"/>
      <c r="E19" s="64"/>
      <c r="F19" s="65"/>
      <c r="G19" s="66"/>
    </row>
    <row r="20" spans="1:7" ht="16.5" customHeight="1" x14ac:dyDescent="0.25">
      <c r="A20" s="16"/>
      <c r="B20" s="117">
        <v>15</v>
      </c>
      <c r="C20" s="169"/>
      <c r="D20" s="64"/>
      <c r="E20" s="64"/>
      <c r="F20" s="65"/>
      <c r="G20" s="66"/>
    </row>
    <row r="21" spans="1:7" ht="16.5" customHeight="1" x14ac:dyDescent="0.25">
      <c r="A21" s="16"/>
      <c r="B21" s="117">
        <v>16</v>
      </c>
      <c r="C21" s="169"/>
      <c r="D21" s="64"/>
      <c r="E21" s="64"/>
      <c r="F21" s="65"/>
      <c r="G21" s="66"/>
    </row>
    <row r="22" spans="1:7" ht="16.5" customHeight="1" x14ac:dyDescent="0.25">
      <c r="A22" s="16"/>
      <c r="B22" s="117">
        <v>17</v>
      </c>
      <c r="C22" s="169"/>
      <c r="D22" s="64"/>
      <c r="E22" s="64"/>
      <c r="F22" s="65"/>
      <c r="G22" s="66"/>
    </row>
    <row r="23" spans="1:7" ht="16.5" customHeight="1" x14ac:dyDescent="0.25">
      <c r="A23" s="16"/>
      <c r="B23" s="117">
        <v>18</v>
      </c>
      <c r="C23" s="169"/>
      <c r="D23" s="64"/>
      <c r="E23" s="64"/>
      <c r="F23" s="65"/>
      <c r="G23" s="66"/>
    </row>
    <row r="24" spans="1:7" ht="16.5" customHeight="1" x14ac:dyDescent="0.25">
      <c r="A24" s="16"/>
      <c r="B24" s="117">
        <v>19</v>
      </c>
      <c r="C24" s="169"/>
      <c r="D24" s="64"/>
      <c r="E24" s="64"/>
      <c r="F24" s="65"/>
      <c r="G24" s="66"/>
    </row>
    <row r="25" spans="1:7" ht="16.5" customHeight="1" thickBot="1" x14ac:dyDescent="0.3">
      <c r="A25" s="16"/>
      <c r="B25" s="118">
        <v>20</v>
      </c>
      <c r="C25" s="169"/>
      <c r="D25" s="74"/>
      <c r="E25" s="74"/>
      <c r="F25" s="75"/>
      <c r="G25" s="76"/>
    </row>
    <row r="26" spans="1:7" x14ac:dyDescent="0.25">
      <c r="A26" s="16"/>
      <c r="B26" s="17"/>
      <c r="C26" s="28"/>
      <c r="D26" s="28"/>
      <c r="E26" s="28"/>
      <c r="F26" s="29"/>
      <c r="G26" s="28"/>
    </row>
    <row r="27" spans="1:7" x14ac:dyDescent="0.25">
      <c r="A27" s="16"/>
      <c r="B27" s="17"/>
      <c r="C27" s="16"/>
      <c r="D27" s="16"/>
      <c r="E27" s="16"/>
      <c r="F27" s="18"/>
      <c r="G27" s="16"/>
    </row>
  </sheetData>
  <sheetProtection algorithmName="SHA-512" hashValue="nmGKEvMyA2WZb2zBvp2i/Gzl/TfGlP2r0D7Vg0x0fy+r4BKlKTzuleA2zHsc3rqNw5mJlpKXcK1pXYs/vONGJg==" saltValue="NouIxLyMHXo/xcFa2sKfIw==" spinCount="100000" sheet="1" objects="1" scenarios="1"/>
  <mergeCells count="4">
    <mergeCell ref="D2:G2"/>
    <mergeCell ref="B2:C2"/>
    <mergeCell ref="B1:G1"/>
    <mergeCell ref="D3:G3"/>
  </mergeCells>
  <phoneticPr fontId="3" type="noConversion"/>
  <pageMargins left="0.78740157480314965" right="0.78740157480314965" top="0.98425196850393704" bottom="0.98425196850393704" header="0.51181102362204722" footer="0.51181102362204722"/>
  <pageSetup paperSize="9" orientation="landscape" horizontalDpi="300" verticalDpi="300" r:id="rId1"/>
  <headerFooter alignWithMargins="0">
    <oddHeader xml:space="preserve">&amp;CHøyeste verdi v4.0
</oddHeader>
    <oddFooter>&amp;CCopyright 2012, NHO Service</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47"/>
    <pageSetUpPr fitToPage="1"/>
  </sheetPr>
  <dimension ref="A1:K58"/>
  <sheetViews>
    <sheetView showGridLines="0" zoomScaleNormal="100" zoomScalePageLayoutView="150" workbookViewId="0">
      <selection activeCell="B1" sqref="B1:H1"/>
    </sheetView>
  </sheetViews>
  <sheetFormatPr baseColWidth="10" defaultRowHeight="13.2" x14ac:dyDescent="0.25"/>
  <cols>
    <col min="1" max="1" width="3.88671875" customWidth="1"/>
    <col min="2" max="2" width="6" style="2" customWidth="1"/>
    <col min="3" max="8" width="16.6640625" customWidth="1"/>
    <col min="9" max="9" width="10.88671875" style="132"/>
    <col min="10" max="10" width="11.44140625" style="129"/>
  </cols>
  <sheetData>
    <row r="1" spans="1:10" ht="62.25" customHeight="1" thickBot="1" x14ac:dyDescent="0.3">
      <c r="B1" s="301" t="s">
        <v>245</v>
      </c>
      <c r="C1" s="302"/>
      <c r="D1" s="302"/>
      <c r="E1" s="302"/>
      <c r="F1" s="302"/>
      <c r="G1" s="302"/>
      <c r="H1" s="303"/>
    </row>
    <row r="2" spans="1:10" ht="18" thickBot="1" x14ac:dyDescent="0.35">
      <c r="A2" s="16"/>
      <c r="B2" s="327" t="s">
        <v>267</v>
      </c>
      <c r="C2" s="328"/>
      <c r="D2" s="328"/>
      <c r="E2" s="328"/>
      <c r="F2" s="324" t="str">
        <f>IF(Leverandører!D2&lt;&gt;"",Navn,"")</f>
        <v/>
      </c>
      <c r="G2" s="325"/>
      <c r="H2" s="326"/>
    </row>
    <row r="3" spans="1:10" x14ac:dyDescent="0.25">
      <c r="A3" s="16"/>
      <c r="B3" s="329"/>
      <c r="C3" s="330"/>
      <c r="D3" s="330"/>
      <c r="E3" s="330"/>
      <c r="F3" s="105"/>
      <c r="G3" s="105"/>
      <c r="H3" s="106"/>
    </row>
    <row r="4" spans="1:10" x14ac:dyDescent="0.25">
      <c r="A4" s="16"/>
      <c r="B4" s="109" t="s">
        <v>265</v>
      </c>
      <c r="C4" s="105"/>
      <c r="D4" s="105"/>
      <c r="E4" s="105"/>
      <c r="F4" s="105"/>
      <c r="G4" s="105"/>
      <c r="H4" s="106"/>
    </row>
    <row r="5" spans="1:10" ht="13.8" thickBot="1" x14ac:dyDescent="0.3">
      <c r="A5" s="16"/>
      <c r="B5" s="239" t="s">
        <v>266</v>
      </c>
      <c r="C5" s="240"/>
      <c r="D5" s="240"/>
      <c r="E5" s="240"/>
      <c r="F5" s="240"/>
      <c r="G5" s="240"/>
      <c r="H5" s="241"/>
    </row>
    <row r="6" spans="1:10" ht="131.25" customHeight="1" x14ac:dyDescent="0.25">
      <c r="A6" s="16"/>
      <c r="B6" s="227" t="s">
        <v>33</v>
      </c>
      <c r="C6" s="236" t="s">
        <v>246</v>
      </c>
      <c r="D6" s="237" t="s">
        <v>247</v>
      </c>
      <c r="E6" s="236" t="s">
        <v>248</v>
      </c>
      <c r="F6" s="237" t="s">
        <v>281</v>
      </c>
      <c r="G6" s="230" t="s">
        <v>281</v>
      </c>
      <c r="H6" s="238" t="s">
        <v>281</v>
      </c>
      <c r="I6" s="133"/>
    </row>
    <row r="7" spans="1:10" s="38" customFormat="1" ht="18" customHeight="1" x14ac:dyDescent="0.25">
      <c r="A7" s="37"/>
      <c r="B7" s="150" t="str">
        <f>IF(Leverandører!C6&lt;&gt;"",Leverandører!B6,"")</f>
        <v/>
      </c>
      <c r="C7" s="148"/>
      <c r="D7" s="148"/>
      <c r="E7" s="148"/>
      <c r="F7" s="148"/>
      <c r="G7" s="148"/>
      <c r="H7" s="149"/>
      <c r="I7" s="130" t="str">
        <f>IF(B7&lt;&gt;"",IF(AND(C7="Ja",D7="Ja",E7="Ja",F7="Ja",G7="Ja",H7="Ja")=TRUE(),"Godkjent","Avvist"),"")</f>
        <v/>
      </c>
      <c r="J7" s="131"/>
    </row>
    <row r="8" spans="1:10" s="38" customFormat="1" ht="18" customHeight="1" x14ac:dyDescent="0.25">
      <c r="A8" s="37"/>
      <c r="B8" s="150" t="str">
        <f>IF(Leverandører!C7&lt;&gt;"",Leverandører!B7,"")</f>
        <v/>
      </c>
      <c r="C8" s="148"/>
      <c r="D8" s="148"/>
      <c r="E8" s="148"/>
      <c r="F8" s="148"/>
      <c r="G8" s="148"/>
      <c r="H8" s="149"/>
      <c r="I8" s="130" t="str">
        <f t="shared" ref="I8:I26" si="0">IF(B8&lt;&gt;"",IF(AND(C8="Ja",D8="Ja",E8="Ja",F8="Ja",G8="Ja",H8="Ja")=TRUE(),"Godkjent","Avvist"),"")</f>
        <v/>
      </c>
      <c r="J8" s="131"/>
    </row>
    <row r="9" spans="1:10" s="38" customFormat="1" ht="18" customHeight="1" x14ac:dyDescent="0.25">
      <c r="A9" s="37"/>
      <c r="B9" s="150" t="str">
        <f>IF(Leverandører!C8&lt;&gt;"",Leverandører!B8,"")</f>
        <v/>
      </c>
      <c r="C9" s="148"/>
      <c r="D9" s="148"/>
      <c r="E9" s="148"/>
      <c r="F9" s="148"/>
      <c r="G9" s="148"/>
      <c r="H9" s="149"/>
      <c r="I9" s="130" t="str">
        <f t="shared" si="0"/>
        <v/>
      </c>
      <c r="J9" s="131"/>
    </row>
    <row r="10" spans="1:10" s="38" customFormat="1" ht="18" customHeight="1" x14ac:dyDescent="0.25">
      <c r="A10" s="37"/>
      <c r="B10" s="150" t="str">
        <f>IF(Leverandører!C9&lt;&gt;"",Leverandører!B9,"")</f>
        <v/>
      </c>
      <c r="C10" s="148"/>
      <c r="D10" s="148"/>
      <c r="E10" s="148"/>
      <c r="F10" s="148"/>
      <c r="G10" s="148"/>
      <c r="H10" s="149"/>
      <c r="I10" s="130" t="str">
        <f t="shared" si="0"/>
        <v/>
      </c>
      <c r="J10" s="131"/>
    </row>
    <row r="11" spans="1:10" s="38" customFormat="1" ht="18" customHeight="1" x14ac:dyDescent="0.25">
      <c r="A11" s="37"/>
      <c r="B11" s="150" t="str">
        <f>IF(Leverandører!C10&lt;&gt;"",Leverandører!B10,"")</f>
        <v/>
      </c>
      <c r="C11" s="148"/>
      <c r="D11" s="148"/>
      <c r="E11" s="148"/>
      <c r="F11" s="148"/>
      <c r="G11" s="148"/>
      <c r="H11" s="149"/>
      <c r="I11" s="130" t="str">
        <f t="shared" si="0"/>
        <v/>
      </c>
      <c r="J11" s="131"/>
    </row>
    <row r="12" spans="1:10" s="38" customFormat="1" ht="18" customHeight="1" x14ac:dyDescent="0.25">
      <c r="A12" s="37"/>
      <c r="B12" s="150" t="str">
        <f>IF(Leverandører!C11&lt;&gt;"",Leverandører!B11,"")</f>
        <v/>
      </c>
      <c r="C12" s="148"/>
      <c r="D12" s="148"/>
      <c r="E12" s="148"/>
      <c r="F12" s="148"/>
      <c r="G12" s="148"/>
      <c r="H12" s="149"/>
      <c r="I12" s="130" t="str">
        <f t="shared" si="0"/>
        <v/>
      </c>
      <c r="J12" s="131"/>
    </row>
    <row r="13" spans="1:10" s="38" customFormat="1" ht="18" customHeight="1" x14ac:dyDescent="0.25">
      <c r="A13" s="37"/>
      <c r="B13" s="150" t="str">
        <f>IF(Leverandører!C12&lt;&gt;"",Leverandører!B12,"")</f>
        <v/>
      </c>
      <c r="C13" s="148"/>
      <c r="D13" s="148"/>
      <c r="E13" s="148"/>
      <c r="F13" s="148"/>
      <c r="G13" s="148"/>
      <c r="H13" s="149"/>
      <c r="I13" s="130" t="str">
        <f t="shared" si="0"/>
        <v/>
      </c>
      <c r="J13" s="131"/>
    </row>
    <row r="14" spans="1:10" s="38" customFormat="1" ht="18" customHeight="1" x14ac:dyDescent="0.25">
      <c r="A14" s="37"/>
      <c r="B14" s="150" t="str">
        <f>IF(Leverandører!C13&lt;&gt;"",Leverandører!B13,"")</f>
        <v/>
      </c>
      <c r="C14" s="148"/>
      <c r="D14" s="148"/>
      <c r="E14" s="148"/>
      <c r="F14" s="148"/>
      <c r="G14" s="148"/>
      <c r="H14" s="149"/>
      <c r="I14" s="130" t="str">
        <f t="shared" si="0"/>
        <v/>
      </c>
      <c r="J14" s="131"/>
    </row>
    <row r="15" spans="1:10" s="38" customFormat="1" ht="18" customHeight="1" x14ac:dyDescent="0.25">
      <c r="A15" s="37"/>
      <c r="B15" s="150" t="str">
        <f>IF(Leverandører!C14&lt;&gt;"",Leverandører!B14,"")</f>
        <v/>
      </c>
      <c r="C15" s="148"/>
      <c r="D15" s="148"/>
      <c r="E15" s="148"/>
      <c r="F15" s="148"/>
      <c r="G15" s="148"/>
      <c r="H15" s="149"/>
      <c r="I15" s="130" t="str">
        <f t="shared" si="0"/>
        <v/>
      </c>
      <c r="J15" s="131"/>
    </row>
    <row r="16" spans="1:10" s="38" customFormat="1" ht="18" customHeight="1" x14ac:dyDescent="0.25">
      <c r="A16" s="37"/>
      <c r="B16" s="150" t="str">
        <f>IF(Leverandører!C15&lt;&gt;"",Leverandører!B15,"")</f>
        <v/>
      </c>
      <c r="C16" s="148"/>
      <c r="D16" s="148"/>
      <c r="E16" s="148"/>
      <c r="F16" s="148"/>
      <c r="G16" s="148"/>
      <c r="H16" s="149"/>
      <c r="I16" s="130" t="str">
        <f t="shared" si="0"/>
        <v/>
      </c>
      <c r="J16" s="131"/>
    </row>
    <row r="17" spans="1:11" s="38" customFormat="1" ht="18" customHeight="1" x14ac:dyDescent="0.25">
      <c r="A17" s="37"/>
      <c r="B17" s="150" t="str">
        <f>IF(Leverandører!C16&lt;&gt;"",Leverandører!B16,"")</f>
        <v/>
      </c>
      <c r="C17" s="148"/>
      <c r="D17" s="148"/>
      <c r="E17" s="148"/>
      <c r="F17" s="148"/>
      <c r="G17" s="148"/>
      <c r="H17" s="149"/>
      <c r="I17" s="130" t="str">
        <f t="shared" si="0"/>
        <v/>
      </c>
      <c r="J17" s="131"/>
    </row>
    <row r="18" spans="1:11" s="38" customFormat="1" ht="18" customHeight="1" x14ac:dyDescent="0.25">
      <c r="A18" s="37"/>
      <c r="B18" s="150" t="str">
        <f>IF(Leverandører!C17&lt;&gt;"",Leverandører!B17,"")</f>
        <v/>
      </c>
      <c r="C18" s="148"/>
      <c r="D18" s="148"/>
      <c r="E18" s="148"/>
      <c r="F18" s="148"/>
      <c r="G18" s="148"/>
      <c r="H18" s="149"/>
      <c r="I18" s="130" t="str">
        <f t="shared" si="0"/>
        <v/>
      </c>
      <c r="J18" s="131"/>
    </row>
    <row r="19" spans="1:11" s="38" customFormat="1" ht="18" customHeight="1" x14ac:dyDescent="0.25">
      <c r="A19" s="37"/>
      <c r="B19" s="150" t="str">
        <f>IF(Leverandører!C18&lt;&gt;"",Leverandører!B18,"")</f>
        <v/>
      </c>
      <c r="C19" s="148"/>
      <c r="D19" s="148"/>
      <c r="E19" s="148"/>
      <c r="F19" s="148"/>
      <c r="G19" s="148"/>
      <c r="H19" s="149"/>
      <c r="I19" s="130" t="str">
        <f t="shared" si="0"/>
        <v/>
      </c>
      <c r="J19" s="131"/>
    </row>
    <row r="20" spans="1:11" s="38" customFormat="1" ht="18" customHeight="1" x14ac:dyDescent="0.25">
      <c r="A20" s="37"/>
      <c r="B20" s="150" t="str">
        <f>IF(Leverandører!C19&lt;&gt;"",Leverandører!B19,"")</f>
        <v/>
      </c>
      <c r="C20" s="148"/>
      <c r="D20" s="148"/>
      <c r="E20" s="148"/>
      <c r="F20" s="148"/>
      <c r="G20" s="148"/>
      <c r="H20" s="149"/>
      <c r="I20" s="130" t="str">
        <f t="shared" si="0"/>
        <v/>
      </c>
      <c r="J20" s="131"/>
    </row>
    <row r="21" spans="1:11" s="38" customFormat="1" ht="18" customHeight="1" x14ac:dyDescent="0.25">
      <c r="A21" s="37"/>
      <c r="B21" s="150" t="str">
        <f>IF(Leverandører!C20&lt;&gt;"",Leverandører!B20,"")</f>
        <v/>
      </c>
      <c r="C21" s="148"/>
      <c r="D21" s="148"/>
      <c r="E21" s="148"/>
      <c r="F21" s="148"/>
      <c r="G21" s="148"/>
      <c r="H21" s="149"/>
      <c r="I21" s="130" t="str">
        <f t="shared" si="0"/>
        <v/>
      </c>
      <c r="J21" s="131"/>
    </row>
    <row r="22" spans="1:11" s="38" customFormat="1" ht="18" customHeight="1" x14ac:dyDescent="0.25">
      <c r="A22" s="37"/>
      <c r="B22" s="150" t="str">
        <f>IF(Leverandører!C21&lt;&gt;"",Leverandører!B21,"")</f>
        <v/>
      </c>
      <c r="C22" s="148"/>
      <c r="D22" s="148"/>
      <c r="E22" s="148"/>
      <c r="F22" s="148"/>
      <c r="G22" s="148"/>
      <c r="H22" s="149"/>
      <c r="I22" s="130" t="str">
        <f t="shared" si="0"/>
        <v/>
      </c>
      <c r="J22" s="131"/>
    </row>
    <row r="23" spans="1:11" s="38" customFormat="1" ht="18" customHeight="1" x14ac:dyDescent="0.25">
      <c r="A23" s="37"/>
      <c r="B23" s="150" t="str">
        <f>IF(Leverandører!C22&lt;&gt;"",Leverandører!B22,"")</f>
        <v/>
      </c>
      <c r="C23" s="148"/>
      <c r="D23" s="148"/>
      <c r="E23" s="148"/>
      <c r="F23" s="148"/>
      <c r="G23" s="148"/>
      <c r="H23" s="149"/>
      <c r="I23" s="130" t="str">
        <f t="shared" si="0"/>
        <v/>
      </c>
      <c r="J23" s="131"/>
    </row>
    <row r="24" spans="1:11" s="38" customFormat="1" ht="18" customHeight="1" x14ac:dyDescent="0.25">
      <c r="A24" s="37"/>
      <c r="B24" s="150" t="str">
        <f>IF(Leverandører!C23&lt;&gt;"",Leverandører!B23,"")</f>
        <v/>
      </c>
      <c r="C24" s="148"/>
      <c r="D24" s="148"/>
      <c r="E24" s="148"/>
      <c r="F24" s="148"/>
      <c r="G24" s="148"/>
      <c r="H24" s="149"/>
      <c r="I24" s="130" t="str">
        <f t="shared" si="0"/>
        <v/>
      </c>
      <c r="J24" s="131"/>
    </row>
    <row r="25" spans="1:11" s="38" customFormat="1" ht="18" customHeight="1" x14ac:dyDescent="0.25">
      <c r="A25" s="37"/>
      <c r="B25" s="150" t="str">
        <f>IF(Leverandører!C24&lt;&gt;"",Leverandører!B24,"")</f>
        <v/>
      </c>
      <c r="C25" s="148"/>
      <c r="D25" s="148"/>
      <c r="E25" s="148"/>
      <c r="F25" s="148"/>
      <c r="G25" s="148"/>
      <c r="H25" s="149"/>
      <c r="I25" s="130" t="str">
        <f t="shared" si="0"/>
        <v/>
      </c>
      <c r="J25" s="131"/>
    </row>
    <row r="26" spans="1:11" s="38" customFormat="1" ht="18" customHeight="1" thickBot="1" x14ac:dyDescent="0.3">
      <c r="A26" s="37"/>
      <c r="B26" s="151" t="str">
        <f>IF(Leverandører!C25&lt;&gt;"",Leverandører!B25,"")</f>
        <v/>
      </c>
      <c r="C26" s="243"/>
      <c r="D26" s="243"/>
      <c r="E26" s="243"/>
      <c r="F26" s="243"/>
      <c r="G26" s="243"/>
      <c r="H26" s="244"/>
      <c r="I26" s="130" t="str">
        <f t="shared" si="0"/>
        <v/>
      </c>
      <c r="J26" s="131"/>
      <c r="K26" s="37"/>
    </row>
    <row r="27" spans="1:11" x14ac:dyDescent="0.25">
      <c r="A27" s="16"/>
      <c r="B27" s="17"/>
      <c r="C27" s="16"/>
      <c r="D27" s="16"/>
      <c r="E27" s="16"/>
      <c r="F27" s="16"/>
      <c r="G27" s="16"/>
      <c r="H27" s="16"/>
      <c r="K27" s="16"/>
    </row>
    <row r="28" spans="1:11" x14ac:dyDescent="0.25">
      <c r="A28" s="16"/>
      <c r="B28" s="17"/>
      <c r="C28" s="16"/>
      <c r="D28" s="16"/>
      <c r="E28" s="16"/>
      <c r="F28" s="16"/>
      <c r="G28" s="16"/>
      <c r="H28" s="16"/>
      <c r="K28" s="16"/>
    </row>
    <row r="29" spans="1:11" x14ac:dyDescent="0.25">
      <c r="A29" s="16"/>
      <c r="B29" s="17"/>
      <c r="C29" s="16"/>
      <c r="D29" s="16"/>
      <c r="E29" s="16"/>
      <c r="F29" s="16"/>
      <c r="G29" s="16"/>
      <c r="H29" s="16"/>
      <c r="K29" s="16"/>
    </row>
    <row r="30" spans="1:11" hidden="1" x14ac:dyDescent="0.25">
      <c r="A30" s="16"/>
      <c r="B30" s="13">
        <v>1</v>
      </c>
      <c r="C30" s="14" t="e">
        <f>IF(#REF!&lt;&gt;"",IF(#REF!="g",1,0),1)</f>
        <v>#REF!</v>
      </c>
      <c r="D30" s="14" t="e">
        <f>IF(#REF!&lt;&gt;"",IF(#REF!="g",1,0),1)</f>
        <v>#REF!</v>
      </c>
      <c r="E30" s="14" t="e">
        <f>IF(#REF!&lt;&gt;"",IF(#REF!="g",1,0),1)</f>
        <v>#REF!</v>
      </c>
      <c r="F30" s="14" t="e">
        <f>IF(#REF!&lt;&gt;"",IF(#REF!="g",1,0),1)</f>
        <v>#REF!</v>
      </c>
      <c r="G30" s="14" t="e">
        <f>IF(#REF!&lt;&gt;"",IF(#REF!="g",1,0),1)</f>
        <v>#REF!</v>
      </c>
      <c r="H30" s="14" t="e">
        <f>IF(#REF!&lt;&gt;"",IF(#REF!="g",1,0),1)</f>
        <v>#REF!</v>
      </c>
      <c r="I30" s="134" t="e">
        <f>PRODUCT(C30:H30)</f>
        <v>#REF!</v>
      </c>
      <c r="K30" s="16"/>
    </row>
    <row r="31" spans="1:11" hidden="1" x14ac:dyDescent="0.25">
      <c r="A31" s="16"/>
      <c r="B31" s="7">
        <v>2</v>
      </c>
      <c r="C31" s="9" t="e">
        <f>IF(#REF!&lt;&gt;"",IF(#REF!="g",1,0),1)</f>
        <v>#REF!</v>
      </c>
      <c r="D31" s="9" t="e">
        <f>IF(#REF!&lt;&gt;"",IF(#REF!="g",1,0),1)</f>
        <v>#REF!</v>
      </c>
      <c r="E31" s="9" t="e">
        <f>IF(#REF!&lt;&gt;"",IF(#REF!="g",1,0),1)</f>
        <v>#REF!</v>
      </c>
      <c r="F31" s="9" t="e">
        <f>IF(#REF!&lt;&gt;"",IF(#REF!="g",1,0),1)</f>
        <v>#REF!</v>
      </c>
      <c r="G31" s="9" t="e">
        <f>IF(#REF!&lt;&gt;"",IF(#REF!="g",1,0),1)</f>
        <v>#REF!</v>
      </c>
      <c r="H31" s="10" t="e">
        <f>IF(#REF!&lt;&gt;"",IF(#REF!="g",1,0),1)</f>
        <v>#REF!</v>
      </c>
      <c r="I31" s="134" t="e">
        <f t="shared" ref="I31:I49" si="1">PRODUCT(C31:H31)</f>
        <v>#REF!</v>
      </c>
      <c r="K31" s="16"/>
    </row>
    <row r="32" spans="1:11" hidden="1" x14ac:dyDescent="0.25">
      <c r="A32" s="16"/>
      <c r="B32" s="7">
        <v>3</v>
      </c>
      <c r="C32" s="9" t="e">
        <f>IF(#REF!&lt;&gt;"",IF(#REF!="g",1,0),1)</f>
        <v>#REF!</v>
      </c>
      <c r="D32" s="9" t="e">
        <f>IF(#REF!&lt;&gt;"",IF(#REF!="g",1,0),1)</f>
        <v>#REF!</v>
      </c>
      <c r="E32" s="9" t="e">
        <f>IF(#REF!&lt;&gt;"",IF(#REF!="g",1,0),1)</f>
        <v>#REF!</v>
      </c>
      <c r="F32" s="9" t="e">
        <f>IF(#REF!&lt;&gt;"",IF(#REF!="g",1,0),1)</f>
        <v>#REF!</v>
      </c>
      <c r="G32" s="9" t="e">
        <f>IF(#REF!&lt;&gt;"",IF(#REF!="g",1,0),1)</f>
        <v>#REF!</v>
      </c>
      <c r="H32" s="10" t="e">
        <f>IF(#REF!&lt;&gt;"",IF(#REF!="g",1,0),1)</f>
        <v>#REF!</v>
      </c>
      <c r="I32" s="134" t="e">
        <f t="shared" si="1"/>
        <v>#REF!</v>
      </c>
      <c r="K32" s="16"/>
    </row>
    <row r="33" spans="1:11" hidden="1" x14ac:dyDescent="0.25">
      <c r="A33" s="16"/>
      <c r="B33" s="7">
        <v>4</v>
      </c>
      <c r="C33" s="9" t="e">
        <f>IF(#REF!&lt;&gt;"",IF(#REF!="g",1,0),1)</f>
        <v>#REF!</v>
      </c>
      <c r="D33" s="9" t="e">
        <f>IF(#REF!&lt;&gt;"",IF(#REF!="g",1,0),1)</f>
        <v>#REF!</v>
      </c>
      <c r="E33" s="9" t="e">
        <f>IF(#REF!&lt;&gt;"",IF(#REF!="g",1,0),1)</f>
        <v>#REF!</v>
      </c>
      <c r="F33" s="9" t="e">
        <f>IF(#REF!&lt;&gt;"",IF(#REF!="g",1,0),1)</f>
        <v>#REF!</v>
      </c>
      <c r="G33" s="9" t="e">
        <f>IF(#REF!&lt;&gt;"",IF(#REF!="g",1,0),1)</f>
        <v>#REF!</v>
      </c>
      <c r="H33" s="10" t="e">
        <f>IF(#REF!&lt;&gt;"",IF(#REF!="g",1,0),1)</f>
        <v>#REF!</v>
      </c>
      <c r="I33" s="134" t="e">
        <f t="shared" si="1"/>
        <v>#REF!</v>
      </c>
      <c r="K33" s="16"/>
    </row>
    <row r="34" spans="1:11" hidden="1" x14ac:dyDescent="0.25">
      <c r="A34" s="16"/>
      <c r="B34" s="7">
        <v>5</v>
      </c>
      <c r="C34" s="9" t="e">
        <f>IF(#REF!&lt;&gt;"",IF(#REF!="g",1,0),1)</f>
        <v>#REF!</v>
      </c>
      <c r="D34" s="9" t="e">
        <f>IF(#REF!&lt;&gt;"",IF(#REF!="g",1,0),1)</f>
        <v>#REF!</v>
      </c>
      <c r="E34" s="9" t="e">
        <f>IF(#REF!&lt;&gt;"",IF(#REF!="g",1,0),1)</f>
        <v>#REF!</v>
      </c>
      <c r="F34" s="9" t="e">
        <f>IF(#REF!&lt;&gt;"",IF(#REF!="g",1,0),1)</f>
        <v>#REF!</v>
      </c>
      <c r="G34" s="9" t="e">
        <f>IF(#REF!&lt;&gt;"",IF(#REF!="g",1,0),1)</f>
        <v>#REF!</v>
      </c>
      <c r="H34" s="10" t="e">
        <f>IF(#REF!&lt;&gt;"",IF(#REF!="g",1,0),1)</f>
        <v>#REF!</v>
      </c>
      <c r="I34" s="134" t="e">
        <f t="shared" si="1"/>
        <v>#REF!</v>
      </c>
      <c r="K34" s="16"/>
    </row>
    <row r="35" spans="1:11" hidden="1" x14ac:dyDescent="0.25">
      <c r="A35" s="16"/>
      <c r="B35" s="7">
        <v>6</v>
      </c>
      <c r="C35" s="9" t="e">
        <f>IF(#REF!&lt;&gt;"",IF(#REF!="g",1,0),1)</f>
        <v>#REF!</v>
      </c>
      <c r="D35" s="9" t="e">
        <f>IF(#REF!&lt;&gt;"",IF(#REF!="g",1,0),1)</f>
        <v>#REF!</v>
      </c>
      <c r="E35" s="9" t="e">
        <f>IF(#REF!&lt;&gt;"",IF(#REF!="g",1,0),1)</f>
        <v>#REF!</v>
      </c>
      <c r="F35" s="9" t="e">
        <f>IF(#REF!&lt;&gt;"",IF(#REF!="g",1,0),1)</f>
        <v>#REF!</v>
      </c>
      <c r="G35" s="9" t="e">
        <f>IF(#REF!&lt;&gt;"",IF(#REF!="g",1,0),1)</f>
        <v>#REF!</v>
      </c>
      <c r="H35" s="10" t="e">
        <f>IF(#REF!&lt;&gt;"",IF(#REF!="g",1,0),1)</f>
        <v>#REF!</v>
      </c>
      <c r="I35" s="134" t="e">
        <f t="shared" si="1"/>
        <v>#REF!</v>
      </c>
      <c r="K35" s="16"/>
    </row>
    <row r="36" spans="1:11" hidden="1" x14ac:dyDescent="0.25">
      <c r="A36" s="16"/>
      <c r="B36" s="7">
        <v>7</v>
      </c>
      <c r="C36" s="9" t="e">
        <f>IF(#REF!&lt;&gt;"",IF(#REF!="g",1,0),1)</f>
        <v>#REF!</v>
      </c>
      <c r="D36" s="9" t="e">
        <f>IF(#REF!&lt;&gt;"",IF(#REF!="g",1,0),1)</f>
        <v>#REF!</v>
      </c>
      <c r="E36" s="9" t="e">
        <f>IF(#REF!&lt;&gt;"",IF(#REF!="g",1,0),1)</f>
        <v>#REF!</v>
      </c>
      <c r="F36" s="9" t="e">
        <f>IF(#REF!&lt;&gt;"",IF(#REF!="g",1,0),1)</f>
        <v>#REF!</v>
      </c>
      <c r="G36" s="9" t="e">
        <f>IF(#REF!&lt;&gt;"",IF(#REF!="g",1,0),1)</f>
        <v>#REF!</v>
      </c>
      <c r="H36" s="10" t="e">
        <f>IF(#REF!&lt;&gt;"",IF(#REF!="g",1,0),1)</f>
        <v>#REF!</v>
      </c>
      <c r="I36" s="134" t="e">
        <f t="shared" si="1"/>
        <v>#REF!</v>
      </c>
      <c r="K36" s="16"/>
    </row>
    <row r="37" spans="1:11" hidden="1" x14ac:dyDescent="0.25">
      <c r="A37" s="16"/>
      <c r="B37" s="7">
        <v>8</v>
      </c>
      <c r="C37" s="9" t="e">
        <f>IF(#REF!&lt;&gt;"",IF(#REF!="g",1,0),1)</f>
        <v>#REF!</v>
      </c>
      <c r="D37" s="9" t="e">
        <f>IF(#REF!&lt;&gt;"",IF(#REF!="g",1,0),1)</f>
        <v>#REF!</v>
      </c>
      <c r="E37" s="9" t="e">
        <f>IF(#REF!&lt;&gt;"",IF(#REF!="g",1,0),1)</f>
        <v>#REF!</v>
      </c>
      <c r="F37" s="9" t="e">
        <f>IF(#REF!&lt;&gt;"",IF(#REF!="g",1,0),1)</f>
        <v>#REF!</v>
      </c>
      <c r="G37" s="9" t="e">
        <f>IF(#REF!&lt;&gt;"",IF(#REF!="g",1,0),1)</f>
        <v>#REF!</v>
      </c>
      <c r="H37" s="10" t="e">
        <f>IF(#REF!&lt;&gt;"",IF(#REF!="g",1,0),1)</f>
        <v>#REF!</v>
      </c>
      <c r="I37" s="134" t="e">
        <f t="shared" si="1"/>
        <v>#REF!</v>
      </c>
      <c r="K37" s="16"/>
    </row>
    <row r="38" spans="1:11" hidden="1" x14ac:dyDescent="0.25">
      <c r="A38" s="16"/>
      <c r="B38" s="7">
        <v>9</v>
      </c>
      <c r="C38" s="9" t="e">
        <f>IF(#REF!&lt;&gt;"",IF(#REF!="g",1,0),1)</f>
        <v>#REF!</v>
      </c>
      <c r="D38" s="9" t="e">
        <f>IF(#REF!&lt;&gt;"",IF(#REF!="g",1,0),1)</f>
        <v>#REF!</v>
      </c>
      <c r="E38" s="9" t="e">
        <f>IF(#REF!&lt;&gt;"",IF(#REF!="g",1,0),1)</f>
        <v>#REF!</v>
      </c>
      <c r="F38" s="9" t="e">
        <f>IF(#REF!&lt;&gt;"",IF(#REF!="g",1,0),1)</f>
        <v>#REF!</v>
      </c>
      <c r="G38" s="9" t="e">
        <f>IF(#REF!&lt;&gt;"",IF(#REF!="g",1,0),1)</f>
        <v>#REF!</v>
      </c>
      <c r="H38" s="10" t="e">
        <f>IF(#REF!&lt;&gt;"",IF(#REF!="g",1,0),1)</f>
        <v>#REF!</v>
      </c>
      <c r="I38" s="134" t="e">
        <f t="shared" si="1"/>
        <v>#REF!</v>
      </c>
      <c r="K38" s="16"/>
    </row>
    <row r="39" spans="1:11" hidden="1" x14ac:dyDescent="0.25">
      <c r="A39" s="16"/>
      <c r="B39" s="7">
        <v>10</v>
      </c>
      <c r="C39" s="9" t="e">
        <f>IF(#REF!&lt;&gt;"",IF(#REF!="g",1,0),1)</f>
        <v>#REF!</v>
      </c>
      <c r="D39" s="9" t="e">
        <f>IF(#REF!&lt;&gt;"",IF(#REF!="g",1,0),1)</f>
        <v>#REF!</v>
      </c>
      <c r="E39" s="9" t="e">
        <f>IF(#REF!&lt;&gt;"",IF(#REF!="g",1,0),1)</f>
        <v>#REF!</v>
      </c>
      <c r="F39" s="9" t="e">
        <f>IF(#REF!&lt;&gt;"",IF(#REF!="g",1,0),1)</f>
        <v>#REF!</v>
      </c>
      <c r="G39" s="9" t="e">
        <f>IF(#REF!&lt;&gt;"",IF(#REF!="g",1,0),1)</f>
        <v>#REF!</v>
      </c>
      <c r="H39" s="10" t="e">
        <f>IF(#REF!&lt;&gt;"",IF(#REF!="g",1,0),1)</f>
        <v>#REF!</v>
      </c>
      <c r="I39" s="134" t="e">
        <f t="shared" si="1"/>
        <v>#REF!</v>
      </c>
      <c r="K39" s="16"/>
    </row>
    <row r="40" spans="1:11" hidden="1" x14ac:dyDescent="0.25">
      <c r="A40" s="16"/>
      <c r="B40" s="7">
        <v>11</v>
      </c>
      <c r="C40" s="9" t="e">
        <f>IF(#REF!&lt;&gt;"",IF(#REF!="g",1,0),1)</f>
        <v>#REF!</v>
      </c>
      <c r="D40" s="9" t="e">
        <f>IF(#REF!&lt;&gt;"",IF(#REF!="g",1,0),1)</f>
        <v>#REF!</v>
      </c>
      <c r="E40" s="9" t="e">
        <f>IF(#REF!&lt;&gt;"",IF(#REF!="g",1,0),1)</f>
        <v>#REF!</v>
      </c>
      <c r="F40" s="9" t="e">
        <f>IF(#REF!&lt;&gt;"",IF(#REF!="g",1,0),1)</f>
        <v>#REF!</v>
      </c>
      <c r="G40" s="9" t="e">
        <f>IF(#REF!&lt;&gt;"",IF(#REF!="g",1,0),1)</f>
        <v>#REF!</v>
      </c>
      <c r="H40" s="10" t="e">
        <f>IF(#REF!&lt;&gt;"",IF(#REF!="g",1,0),1)</f>
        <v>#REF!</v>
      </c>
      <c r="I40" s="134" t="e">
        <f t="shared" si="1"/>
        <v>#REF!</v>
      </c>
      <c r="K40" s="16"/>
    </row>
    <row r="41" spans="1:11" hidden="1" x14ac:dyDescent="0.25">
      <c r="A41" s="16"/>
      <c r="B41" s="7">
        <v>12</v>
      </c>
      <c r="C41" s="9" t="e">
        <f>IF(#REF!&lt;&gt;"",IF(#REF!="g",1,0),1)</f>
        <v>#REF!</v>
      </c>
      <c r="D41" s="9" t="e">
        <f>IF(#REF!&lt;&gt;"",IF(#REF!="g",1,0),1)</f>
        <v>#REF!</v>
      </c>
      <c r="E41" s="9" t="e">
        <f>IF(#REF!&lt;&gt;"",IF(#REF!="g",1,0),1)</f>
        <v>#REF!</v>
      </c>
      <c r="F41" s="9" t="e">
        <f>IF(#REF!&lt;&gt;"",IF(#REF!="g",1,0),1)</f>
        <v>#REF!</v>
      </c>
      <c r="G41" s="9" t="e">
        <f>IF(#REF!&lt;&gt;"",IF(#REF!="g",1,0),1)</f>
        <v>#REF!</v>
      </c>
      <c r="H41" s="10" t="e">
        <f>IF(#REF!&lt;&gt;"",IF(#REF!="g",1,0),1)</f>
        <v>#REF!</v>
      </c>
      <c r="I41" s="134" t="e">
        <f t="shared" si="1"/>
        <v>#REF!</v>
      </c>
      <c r="K41" s="16"/>
    </row>
    <row r="42" spans="1:11" hidden="1" x14ac:dyDescent="0.25">
      <c r="A42" s="16"/>
      <c r="B42" s="7">
        <v>13</v>
      </c>
      <c r="C42" s="9" t="e">
        <f>IF(#REF!&lt;&gt;"",IF(#REF!="g",1,0),1)</f>
        <v>#REF!</v>
      </c>
      <c r="D42" s="9" t="e">
        <f>IF(#REF!&lt;&gt;"",IF(#REF!="g",1,0),1)</f>
        <v>#REF!</v>
      </c>
      <c r="E42" s="9" t="e">
        <f>IF(#REF!&lt;&gt;"",IF(#REF!="g",1,0),1)</f>
        <v>#REF!</v>
      </c>
      <c r="F42" s="9" t="e">
        <f>IF(#REF!&lt;&gt;"",IF(#REF!="g",1,0),1)</f>
        <v>#REF!</v>
      </c>
      <c r="G42" s="9" t="e">
        <f>IF(#REF!&lt;&gt;"",IF(#REF!="g",1,0),1)</f>
        <v>#REF!</v>
      </c>
      <c r="H42" s="10" t="e">
        <f>IF(#REF!&lt;&gt;"",IF(#REF!="g",1,0),1)</f>
        <v>#REF!</v>
      </c>
      <c r="I42" s="134" t="e">
        <f t="shared" si="1"/>
        <v>#REF!</v>
      </c>
      <c r="K42" s="16"/>
    </row>
    <row r="43" spans="1:11" hidden="1" x14ac:dyDescent="0.25">
      <c r="A43" s="16"/>
      <c r="B43" s="7">
        <v>14</v>
      </c>
      <c r="C43" s="9" t="e">
        <f>IF(#REF!&lt;&gt;"",IF(#REF!="g",1,0),1)</f>
        <v>#REF!</v>
      </c>
      <c r="D43" s="9" t="e">
        <f>IF(#REF!&lt;&gt;"",IF(#REF!="g",1,0),1)</f>
        <v>#REF!</v>
      </c>
      <c r="E43" s="9" t="e">
        <f>IF(#REF!&lt;&gt;"",IF(#REF!="g",1,0),1)</f>
        <v>#REF!</v>
      </c>
      <c r="F43" s="9" t="e">
        <f>IF(#REF!&lt;&gt;"",IF(#REF!="g",1,0),1)</f>
        <v>#REF!</v>
      </c>
      <c r="G43" s="9" t="e">
        <f>IF(#REF!&lt;&gt;"",IF(#REF!="g",1,0),1)</f>
        <v>#REF!</v>
      </c>
      <c r="H43" s="10" t="e">
        <f>IF(#REF!&lt;&gt;"",IF(#REF!="g",1,0),1)</f>
        <v>#REF!</v>
      </c>
      <c r="I43" s="134" t="e">
        <f t="shared" si="1"/>
        <v>#REF!</v>
      </c>
      <c r="K43" s="16"/>
    </row>
    <row r="44" spans="1:11" hidden="1" x14ac:dyDescent="0.25">
      <c r="A44" s="16"/>
      <c r="B44" s="7">
        <v>15</v>
      </c>
      <c r="C44" s="9" t="e">
        <f>IF(#REF!&lt;&gt;"",IF(#REF!="g",1,0),1)</f>
        <v>#REF!</v>
      </c>
      <c r="D44" s="9" t="e">
        <f>IF(#REF!&lt;&gt;"",IF(#REF!="g",1,0),1)</f>
        <v>#REF!</v>
      </c>
      <c r="E44" s="9" t="e">
        <f>IF(#REF!&lt;&gt;"",IF(#REF!="g",1,0),1)</f>
        <v>#REF!</v>
      </c>
      <c r="F44" s="9" t="e">
        <f>IF(#REF!&lt;&gt;"",IF(#REF!="g",1,0),1)</f>
        <v>#REF!</v>
      </c>
      <c r="G44" s="9" t="e">
        <f>IF(#REF!&lt;&gt;"",IF(#REF!="g",1,0),1)</f>
        <v>#REF!</v>
      </c>
      <c r="H44" s="10" t="e">
        <f>IF(#REF!&lt;&gt;"",IF(#REF!="g",1,0),1)</f>
        <v>#REF!</v>
      </c>
      <c r="I44" s="134" t="e">
        <f t="shared" si="1"/>
        <v>#REF!</v>
      </c>
      <c r="K44" s="16"/>
    </row>
    <row r="45" spans="1:11" hidden="1" x14ac:dyDescent="0.25">
      <c r="A45" s="16"/>
      <c r="B45" s="7">
        <v>16</v>
      </c>
      <c r="C45" s="9" t="e">
        <f>IF(#REF!&lt;&gt;"",IF(#REF!="g",1,0),1)</f>
        <v>#REF!</v>
      </c>
      <c r="D45" s="9" t="e">
        <f>IF(#REF!&lt;&gt;"",IF(#REF!="g",1,0),1)</f>
        <v>#REF!</v>
      </c>
      <c r="E45" s="9" t="e">
        <f>IF(#REF!&lt;&gt;"",IF(#REF!="g",1,0),1)</f>
        <v>#REF!</v>
      </c>
      <c r="F45" s="9" t="e">
        <f>IF(#REF!&lt;&gt;"",IF(#REF!="g",1,0),1)</f>
        <v>#REF!</v>
      </c>
      <c r="G45" s="9" t="e">
        <f>IF(#REF!&lt;&gt;"",IF(#REF!="g",1,0),1)</f>
        <v>#REF!</v>
      </c>
      <c r="H45" s="10" t="e">
        <f>IF(#REF!&lt;&gt;"",IF(#REF!="g",1,0),1)</f>
        <v>#REF!</v>
      </c>
      <c r="I45" s="134" t="e">
        <f t="shared" si="1"/>
        <v>#REF!</v>
      </c>
      <c r="K45" s="16"/>
    </row>
    <row r="46" spans="1:11" hidden="1" x14ac:dyDescent="0.25">
      <c r="A46" s="16"/>
      <c r="B46" s="7">
        <v>17</v>
      </c>
      <c r="C46" s="9" t="e">
        <f>IF(#REF!&lt;&gt;"",IF(#REF!="g",1,0),1)</f>
        <v>#REF!</v>
      </c>
      <c r="D46" s="9" t="e">
        <f>IF(#REF!&lt;&gt;"",IF(#REF!="g",1,0),1)</f>
        <v>#REF!</v>
      </c>
      <c r="E46" s="9" t="e">
        <f>IF(#REF!&lt;&gt;"",IF(#REF!="g",1,0),1)</f>
        <v>#REF!</v>
      </c>
      <c r="F46" s="9" t="e">
        <f>IF(#REF!&lt;&gt;"",IF(#REF!="g",1,0),1)</f>
        <v>#REF!</v>
      </c>
      <c r="G46" s="9" t="e">
        <f>IF(#REF!&lt;&gt;"",IF(#REF!="g",1,0),1)</f>
        <v>#REF!</v>
      </c>
      <c r="H46" s="10" t="e">
        <f>IF(#REF!&lt;&gt;"",IF(#REF!="g",1,0),1)</f>
        <v>#REF!</v>
      </c>
      <c r="I46" s="134" t="e">
        <f t="shared" si="1"/>
        <v>#REF!</v>
      </c>
      <c r="K46" s="16"/>
    </row>
    <row r="47" spans="1:11" hidden="1" x14ac:dyDescent="0.25">
      <c r="A47" s="16"/>
      <c r="B47" s="7">
        <v>18</v>
      </c>
      <c r="C47" s="9" t="e">
        <f>IF(#REF!&lt;&gt;"",IF(#REF!="g",1,0),1)</f>
        <v>#REF!</v>
      </c>
      <c r="D47" s="9" t="e">
        <f>IF(#REF!&lt;&gt;"",IF(#REF!="g",1,0),1)</f>
        <v>#REF!</v>
      </c>
      <c r="E47" s="9" t="e">
        <f>IF(#REF!&lt;&gt;"",IF(#REF!="g",1,0),1)</f>
        <v>#REF!</v>
      </c>
      <c r="F47" s="9" t="e">
        <f>IF(#REF!&lt;&gt;"",IF(#REF!="g",1,0),1)</f>
        <v>#REF!</v>
      </c>
      <c r="G47" s="9" t="e">
        <f>IF(#REF!&lt;&gt;"",IF(#REF!="g",1,0),1)</f>
        <v>#REF!</v>
      </c>
      <c r="H47" s="10" t="e">
        <f>IF(#REF!&lt;&gt;"",IF(#REF!="g",1,0),1)</f>
        <v>#REF!</v>
      </c>
      <c r="I47" s="134" t="e">
        <f t="shared" si="1"/>
        <v>#REF!</v>
      </c>
      <c r="K47" s="16"/>
    </row>
    <row r="48" spans="1:11" hidden="1" x14ac:dyDescent="0.25">
      <c r="A48" s="16"/>
      <c r="B48" s="7">
        <v>19</v>
      </c>
      <c r="C48" s="9" t="e">
        <f>IF(#REF!&lt;&gt;"",IF(#REF!="g",1,0),1)</f>
        <v>#REF!</v>
      </c>
      <c r="D48" s="9" t="e">
        <f>IF(#REF!&lt;&gt;"",IF(#REF!="g",1,0),1)</f>
        <v>#REF!</v>
      </c>
      <c r="E48" s="9" t="e">
        <f>IF(#REF!&lt;&gt;"",IF(#REF!="g",1,0),1)</f>
        <v>#REF!</v>
      </c>
      <c r="F48" s="9" t="e">
        <f>IF(#REF!&lt;&gt;"",IF(#REF!="g",1,0),1)</f>
        <v>#REF!</v>
      </c>
      <c r="G48" s="9" t="e">
        <f>IF(#REF!&lt;&gt;"",IF(#REF!="g",1,0),1)</f>
        <v>#REF!</v>
      </c>
      <c r="H48" s="10" t="e">
        <f>IF(#REF!&lt;&gt;"",IF(#REF!="g",1,0),1)</f>
        <v>#REF!</v>
      </c>
      <c r="I48" s="134" t="e">
        <f t="shared" si="1"/>
        <v>#REF!</v>
      </c>
      <c r="K48" s="16"/>
    </row>
    <row r="49" spans="1:11" ht="13.8" hidden="1" thickBot="1" x14ac:dyDescent="0.3">
      <c r="A49" s="16"/>
      <c r="B49" s="8">
        <v>20</v>
      </c>
      <c r="C49" s="11" t="e">
        <f>IF(#REF!&lt;&gt;"",IF(#REF!="g",1,0),1)</f>
        <v>#REF!</v>
      </c>
      <c r="D49" s="11" t="e">
        <f>IF(#REF!&lt;&gt;"",IF(#REF!="g",1,0),1)</f>
        <v>#REF!</v>
      </c>
      <c r="E49" s="11" t="e">
        <f>IF(#REF!&lt;&gt;"",IF(#REF!="g",1,0),1)</f>
        <v>#REF!</v>
      </c>
      <c r="F49" s="11" t="e">
        <f>IF(#REF!&lt;&gt;"",IF(#REF!="g",1,0),1)</f>
        <v>#REF!</v>
      </c>
      <c r="G49" s="11" t="e">
        <f>IF(#REF!&lt;&gt;"",IF(#REF!="g",1,0),1)</f>
        <v>#REF!</v>
      </c>
      <c r="H49" s="12" t="e">
        <f>IF(#REF!&lt;&gt;"",IF(#REF!="g",1,0),1)</f>
        <v>#REF!</v>
      </c>
      <c r="I49" s="134" t="e">
        <f t="shared" si="1"/>
        <v>#REF!</v>
      </c>
      <c r="K49" s="16"/>
    </row>
    <row r="50" spans="1:11" x14ac:dyDescent="0.25">
      <c r="A50" s="16"/>
      <c r="B50" s="17"/>
      <c r="C50" s="16"/>
      <c r="D50" s="16"/>
      <c r="E50" s="16"/>
      <c r="F50" s="27" t="s">
        <v>37</v>
      </c>
      <c r="G50" s="16"/>
      <c r="H50" s="16"/>
      <c r="K50" s="16"/>
    </row>
    <row r="51" spans="1:11" x14ac:dyDescent="0.25">
      <c r="A51" s="16"/>
      <c r="B51" s="17"/>
      <c r="C51" s="16"/>
      <c r="D51" s="16"/>
      <c r="E51" s="16"/>
      <c r="F51" s="16"/>
      <c r="G51" s="16"/>
      <c r="H51" s="16"/>
      <c r="K51" s="16"/>
    </row>
    <row r="52" spans="1:11" x14ac:dyDescent="0.25">
      <c r="A52" s="16"/>
      <c r="B52" s="17"/>
      <c r="C52" s="16"/>
      <c r="D52" s="16"/>
      <c r="E52" s="16"/>
      <c r="F52" s="16"/>
      <c r="G52" s="16"/>
      <c r="H52" s="16"/>
      <c r="K52" s="16"/>
    </row>
    <row r="53" spans="1:11" x14ac:dyDescent="0.25">
      <c r="A53" s="16"/>
      <c r="B53" s="17"/>
      <c r="C53" s="16"/>
      <c r="D53" s="16"/>
      <c r="E53" s="16"/>
      <c r="F53" s="16"/>
      <c r="G53" s="16"/>
      <c r="H53" s="16"/>
      <c r="K53" s="16"/>
    </row>
    <row r="54" spans="1:11" x14ac:dyDescent="0.25">
      <c r="A54" s="16"/>
      <c r="B54" s="17"/>
      <c r="C54" s="16"/>
      <c r="D54" s="16"/>
      <c r="E54" s="16"/>
      <c r="F54" s="16"/>
      <c r="G54" s="16"/>
      <c r="H54" s="16"/>
      <c r="K54" s="16"/>
    </row>
    <row r="55" spans="1:11" x14ac:dyDescent="0.25">
      <c r="A55" s="16"/>
      <c r="B55" s="17"/>
      <c r="C55" s="16"/>
      <c r="D55" s="16"/>
      <c r="E55" s="16"/>
      <c r="F55" s="16"/>
      <c r="G55" s="16"/>
      <c r="H55" s="16"/>
      <c r="K55" s="16"/>
    </row>
    <row r="56" spans="1:11" x14ac:dyDescent="0.25">
      <c r="A56" s="16"/>
      <c r="B56" s="17"/>
      <c r="C56" s="16"/>
      <c r="D56" s="16"/>
      <c r="E56" s="16"/>
      <c r="F56" s="16"/>
      <c r="G56" s="16"/>
      <c r="H56" s="16"/>
      <c r="K56" s="16"/>
    </row>
    <row r="57" spans="1:11" x14ac:dyDescent="0.25">
      <c r="A57" s="16"/>
      <c r="B57" s="17"/>
      <c r="C57" s="16"/>
      <c r="D57" s="16"/>
      <c r="E57" s="16"/>
      <c r="F57" s="16"/>
      <c r="G57" s="16"/>
      <c r="H57" s="16"/>
      <c r="K57" s="16"/>
    </row>
    <row r="58" spans="1:11" x14ac:dyDescent="0.25">
      <c r="A58" s="16"/>
      <c r="B58" s="17"/>
      <c r="C58" s="16"/>
      <c r="D58" s="16"/>
      <c r="E58" s="16"/>
      <c r="F58" s="16"/>
      <c r="G58" s="16"/>
      <c r="H58" s="16"/>
      <c r="K58" s="16"/>
    </row>
  </sheetData>
  <sheetProtection algorithmName="SHA-512" hashValue="pKBEJntqZXisOupdJNLM9Lyhbhlo1IWp+/S90pS7YXv9LlMeo4YjVtjDSJZTBuxNh8nvjxTS49LC7MG9lbbA+Q==" saltValue="BvbEcfXsuIjuyOKTSzQIeA==" spinCount="100000" sheet="1" objects="1" scenarios="1"/>
  <mergeCells count="3">
    <mergeCell ref="F2:H2"/>
    <mergeCell ref="B1:H1"/>
    <mergeCell ref="B2:E3"/>
  </mergeCells>
  <phoneticPr fontId="3" type="noConversion"/>
  <conditionalFormatting sqref="I30:I49">
    <cfRule type="cellIs" dxfId="46" priority="4" stopIfTrue="1" operator="lessThan">
      <formula>1</formula>
    </cfRule>
  </conditionalFormatting>
  <conditionalFormatting sqref="I7:I26">
    <cfRule type="cellIs" dxfId="45" priority="3" operator="equal">
      <formula>"Godkjent"</formula>
    </cfRule>
  </conditionalFormatting>
  <conditionalFormatting sqref="C7:H26">
    <cfRule type="cellIs" dxfId="44" priority="1" operator="equal">
      <formula>"Nei"</formula>
    </cfRule>
    <cfRule type="cellIs" dxfId="43" priority="2" operator="equal">
      <formula>"Nei"</formula>
    </cfRule>
  </conditionalFormatting>
  <pageMargins left="0.59055118110236227" right="0.15748031496062992" top="0.98425196850393704" bottom="0.98425196850393704" header="0.51181102362204722" footer="0.51181102362204722"/>
  <pageSetup paperSize="9" scale="71" orientation="portrait" horizontalDpi="300" verticalDpi="300" r:id="rId1"/>
  <headerFooter alignWithMargins="0">
    <oddHeader>&amp;CHøyeste verdi v4.0</oddHeader>
    <oddFooter>&amp;CCopyright 2012, NHO Service</oddFooter>
  </headerFooter>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pageSetUpPr fitToPage="1"/>
  </sheetPr>
  <dimension ref="B1:L33"/>
  <sheetViews>
    <sheetView showGridLines="0" zoomScaleNormal="100" zoomScalePageLayoutView="150" workbookViewId="0">
      <selection activeCell="B1" sqref="B1:J1"/>
    </sheetView>
  </sheetViews>
  <sheetFormatPr baseColWidth="10" defaultRowHeight="13.2" x14ac:dyDescent="0.25"/>
  <cols>
    <col min="1" max="1" width="3.88671875" customWidth="1"/>
    <col min="2" max="2" width="6.44140625" customWidth="1"/>
    <col min="4" max="10" width="17.88671875" customWidth="1"/>
    <col min="11" max="11" width="13.44140625" style="129" customWidth="1"/>
    <col min="12" max="12" width="11.44140625" style="129"/>
  </cols>
  <sheetData>
    <row r="1" spans="2:12" ht="62.1" customHeight="1" thickBot="1" x14ac:dyDescent="0.3">
      <c r="B1" s="301" t="s">
        <v>69</v>
      </c>
      <c r="C1" s="302"/>
      <c r="D1" s="302"/>
      <c r="E1" s="302"/>
      <c r="F1" s="302"/>
      <c r="G1" s="302"/>
      <c r="H1" s="302"/>
      <c r="I1" s="302"/>
      <c r="J1" s="303"/>
    </row>
    <row r="2" spans="2:12" ht="18" thickBot="1" x14ac:dyDescent="0.35">
      <c r="B2" s="331" t="s">
        <v>38</v>
      </c>
      <c r="C2" s="332"/>
      <c r="D2" s="332"/>
      <c r="E2" s="333"/>
      <c r="F2" s="324" t="str">
        <f>IF(Leverandører!D2&lt;&gt;"",Navn,"")</f>
        <v/>
      </c>
      <c r="G2" s="325"/>
      <c r="H2" s="325"/>
      <c r="I2" s="325"/>
      <c r="J2" s="326"/>
    </row>
    <row r="3" spans="2:12" x14ac:dyDescent="0.25">
      <c r="B3" s="334" t="s">
        <v>269</v>
      </c>
      <c r="C3" s="335"/>
      <c r="D3" s="335"/>
      <c r="E3" s="335"/>
      <c r="F3" s="335"/>
      <c r="G3" s="335"/>
      <c r="H3" s="335"/>
      <c r="I3" s="335"/>
      <c r="J3" s="336"/>
    </row>
    <row r="4" spans="2:12" ht="13.8" thickBot="1" x14ac:dyDescent="0.3">
      <c r="B4" s="337"/>
      <c r="C4" s="338"/>
      <c r="D4" s="338"/>
      <c r="E4" s="338"/>
      <c r="F4" s="338"/>
      <c r="G4" s="338"/>
      <c r="H4" s="338"/>
      <c r="I4" s="338"/>
      <c r="J4" s="339"/>
    </row>
    <row r="5" spans="2:12" x14ac:dyDescent="0.25">
      <c r="B5" s="340" t="s">
        <v>268</v>
      </c>
      <c r="C5" s="341"/>
      <c r="D5" s="341"/>
      <c r="E5" s="341"/>
      <c r="F5" s="341"/>
      <c r="G5" s="341"/>
      <c r="H5" s="341"/>
      <c r="I5" s="341"/>
      <c r="J5" s="342"/>
    </row>
    <row r="6" spans="2:12" x14ac:dyDescent="0.25">
      <c r="B6" s="224"/>
      <c r="C6" s="226"/>
      <c r="D6" s="228"/>
      <c r="E6" s="225"/>
      <c r="F6" s="225"/>
      <c r="G6" s="225"/>
      <c r="H6" s="225"/>
      <c r="I6" s="225"/>
      <c r="J6" s="229"/>
    </row>
    <row r="7" spans="2:12" ht="66" x14ac:dyDescent="0.25">
      <c r="B7" s="190" t="s">
        <v>33</v>
      </c>
      <c r="C7" s="191" t="s">
        <v>57</v>
      </c>
      <c r="D7" s="171" t="s">
        <v>264</v>
      </c>
      <c r="E7" s="171" t="s">
        <v>252</v>
      </c>
      <c r="F7" s="171" t="s">
        <v>281</v>
      </c>
      <c r="G7" s="171" t="s">
        <v>281</v>
      </c>
      <c r="H7" s="171" t="s">
        <v>281</v>
      </c>
      <c r="I7" s="171" t="s">
        <v>281</v>
      </c>
      <c r="J7" s="171" t="s">
        <v>281</v>
      </c>
    </row>
    <row r="8" spans="2:12" s="38" customFormat="1" ht="18" customHeight="1" x14ac:dyDescent="0.25">
      <c r="B8" s="194" t="str">
        <f>Avvisning!B7</f>
        <v/>
      </c>
      <c r="C8" s="195" t="str">
        <f>IF(Avvisning!I7&lt;&gt;"Ikke vurdert",Avvisning!I7,"")</f>
        <v/>
      </c>
      <c r="D8" s="192"/>
      <c r="E8" s="192"/>
      <c r="F8" s="192"/>
      <c r="G8" s="192"/>
      <c r="H8" s="192"/>
      <c r="I8" s="192"/>
      <c r="J8" s="193"/>
      <c r="K8" s="130" t="str">
        <f>IF(B8&lt;&gt;"",IF(AND(D8="Ja",E8="Ja",F8="Ja",G8="Ja",H8="Ja",I8="Ja",J8="Ja")=TRUE(),"Kvalifisert","Ikke kvalifisert"),"")</f>
        <v/>
      </c>
      <c r="L8" s="131"/>
    </row>
    <row r="9" spans="2:12" ht="18" customHeight="1" x14ac:dyDescent="0.25">
      <c r="B9" s="194" t="str">
        <f>Avvisning!B8</f>
        <v/>
      </c>
      <c r="C9" s="195" t="str">
        <f>IF(Avvisning!I8&lt;&gt;"Ikke vurdert",Avvisning!I8,"")</f>
        <v/>
      </c>
      <c r="D9" s="192"/>
      <c r="E9" s="192"/>
      <c r="F9" s="192"/>
      <c r="G9" s="192"/>
      <c r="H9" s="192"/>
      <c r="I9" s="192"/>
      <c r="J9" s="193"/>
      <c r="K9" s="130" t="str">
        <f t="shared" ref="K9:K27" si="0">IF(B9&lt;&gt;"",IF(AND(D9="Ja",E9="Ja",F9="Ja",G9="Ja",H9="Ja",I9="Ja",J9="Ja")=TRUE(),"Kvalifisert","Ikke kvalifisert"),"")</f>
        <v/>
      </c>
    </row>
    <row r="10" spans="2:12" ht="18" customHeight="1" x14ac:dyDescent="0.25">
      <c r="B10" s="194" t="str">
        <f>Avvisning!B9</f>
        <v/>
      </c>
      <c r="C10" s="195" t="str">
        <f>IF(Avvisning!I9&lt;&gt;"Ikke vurdert",Avvisning!I9,"")</f>
        <v/>
      </c>
      <c r="D10" s="192"/>
      <c r="E10" s="192"/>
      <c r="F10" s="192"/>
      <c r="G10" s="192"/>
      <c r="H10" s="192"/>
      <c r="I10" s="192"/>
      <c r="J10" s="193"/>
      <c r="K10" s="130" t="str">
        <f t="shared" si="0"/>
        <v/>
      </c>
    </row>
    <row r="11" spans="2:12" ht="18" customHeight="1" x14ac:dyDescent="0.25">
      <c r="B11" s="194" t="str">
        <f>Avvisning!B10</f>
        <v/>
      </c>
      <c r="C11" s="195" t="str">
        <f>IF(Avvisning!I10&lt;&gt;"Ikke vurdert",Avvisning!I10,"")</f>
        <v/>
      </c>
      <c r="D11" s="192"/>
      <c r="E11" s="192"/>
      <c r="F11" s="192"/>
      <c r="G11" s="192"/>
      <c r="H11" s="192"/>
      <c r="I11" s="192"/>
      <c r="J11" s="193"/>
      <c r="K11" s="130" t="str">
        <f t="shared" si="0"/>
        <v/>
      </c>
    </row>
    <row r="12" spans="2:12" ht="18" customHeight="1" x14ac:dyDescent="0.25">
      <c r="B12" s="194" t="str">
        <f>Avvisning!B11</f>
        <v/>
      </c>
      <c r="C12" s="195" t="str">
        <f>IF(Avvisning!I11&lt;&gt;"Ikke vurdert",Avvisning!I11,"")</f>
        <v/>
      </c>
      <c r="D12" s="192"/>
      <c r="E12" s="192"/>
      <c r="F12" s="192"/>
      <c r="G12" s="192"/>
      <c r="H12" s="192"/>
      <c r="I12" s="192"/>
      <c r="J12" s="193"/>
      <c r="K12" s="130" t="str">
        <f t="shared" si="0"/>
        <v/>
      </c>
    </row>
    <row r="13" spans="2:12" ht="18" customHeight="1" x14ac:dyDescent="0.25">
      <c r="B13" s="194" t="str">
        <f>Avvisning!B12</f>
        <v/>
      </c>
      <c r="C13" s="195" t="str">
        <f>IF(Avvisning!I12&lt;&gt;"Ikke vurdert",Avvisning!I12,"")</f>
        <v/>
      </c>
      <c r="D13" s="192"/>
      <c r="E13" s="192"/>
      <c r="F13" s="192"/>
      <c r="G13" s="192"/>
      <c r="H13" s="192"/>
      <c r="I13" s="192"/>
      <c r="J13" s="193"/>
      <c r="K13" s="130" t="str">
        <f t="shared" si="0"/>
        <v/>
      </c>
    </row>
    <row r="14" spans="2:12" ht="18" customHeight="1" x14ac:dyDescent="0.25">
      <c r="B14" s="194" t="str">
        <f>Avvisning!B13</f>
        <v/>
      </c>
      <c r="C14" s="195" t="str">
        <f>IF(Avvisning!I13&lt;&gt;"Ikke vurdert",Avvisning!I13,"")</f>
        <v/>
      </c>
      <c r="D14" s="192"/>
      <c r="E14" s="192"/>
      <c r="F14" s="192"/>
      <c r="G14" s="192"/>
      <c r="H14" s="192"/>
      <c r="I14" s="192"/>
      <c r="J14" s="193"/>
      <c r="K14" s="130" t="str">
        <f t="shared" si="0"/>
        <v/>
      </c>
    </row>
    <row r="15" spans="2:12" ht="18" customHeight="1" x14ac:dyDescent="0.25">
      <c r="B15" s="194" t="str">
        <f>Avvisning!B14</f>
        <v/>
      </c>
      <c r="C15" s="195" t="str">
        <f>IF(Avvisning!I14&lt;&gt;"Ikke vurdert",Avvisning!I14,"")</f>
        <v/>
      </c>
      <c r="D15" s="192"/>
      <c r="E15" s="192"/>
      <c r="F15" s="192"/>
      <c r="G15" s="192"/>
      <c r="H15" s="192"/>
      <c r="I15" s="192"/>
      <c r="J15" s="193"/>
      <c r="K15" s="130" t="str">
        <f t="shared" si="0"/>
        <v/>
      </c>
    </row>
    <row r="16" spans="2:12" ht="18" customHeight="1" x14ac:dyDescent="0.25">
      <c r="B16" s="194" t="str">
        <f>Avvisning!B15</f>
        <v/>
      </c>
      <c r="C16" s="195" t="str">
        <f>IF(Avvisning!I15&lt;&gt;"Ikke vurdert",Avvisning!I15,"")</f>
        <v/>
      </c>
      <c r="D16" s="192"/>
      <c r="E16" s="192"/>
      <c r="F16" s="192"/>
      <c r="G16" s="192"/>
      <c r="H16" s="192"/>
      <c r="I16" s="192"/>
      <c r="J16" s="193"/>
      <c r="K16" s="130" t="str">
        <f t="shared" si="0"/>
        <v/>
      </c>
    </row>
    <row r="17" spans="2:11" ht="18" customHeight="1" x14ac:dyDescent="0.25">
      <c r="B17" s="194" t="str">
        <f>Avvisning!B16</f>
        <v/>
      </c>
      <c r="C17" s="195" t="str">
        <f>IF(Avvisning!I16&lt;&gt;"Ikke vurdert",Avvisning!I16,"")</f>
        <v/>
      </c>
      <c r="D17" s="192"/>
      <c r="E17" s="192"/>
      <c r="F17" s="192"/>
      <c r="G17" s="192"/>
      <c r="H17" s="192"/>
      <c r="I17" s="192"/>
      <c r="J17" s="193"/>
      <c r="K17" s="130" t="str">
        <f t="shared" si="0"/>
        <v/>
      </c>
    </row>
    <row r="18" spans="2:11" ht="18" customHeight="1" x14ac:dyDescent="0.25">
      <c r="B18" s="194" t="str">
        <f>Avvisning!B17</f>
        <v/>
      </c>
      <c r="C18" s="195" t="str">
        <f>IF(Avvisning!I17&lt;&gt;"Ikke vurdert",Avvisning!I17,"")</f>
        <v/>
      </c>
      <c r="D18" s="192"/>
      <c r="E18" s="192"/>
      <c r="F18" s="192"/>
      <c r="G18" s="192"/>
      <c r="H18" s="192"/>
      <c r="I18" s="192"/>
      <c r="J18" s="193"/>
      <c r="K18" s="130" t="str">
        <f t="shared" si="0"/>
        <v/>
      </c>
    </row>
    <row r="19" spans="2:11" ht="18" customHeight="1" x14ac:dyDescent="0.25">
      <c r="B19" s="194" t="str">
        <f>Avvisning!B18</f>
        <v/>
      </c>
      <c r="C19" s="195" t="str">
        <f>IF(Avvisning!I18&lt;&gt;"Ikke vurdert",Avvisning!I18,"")</f>
        <v/>
      </c>
      <c r="D19" s="192"/>
      <c r="E19" s="192"/>
      <c r="F19" s="192"/>
      <c r="G19" s="192"/>
      <c r="H19" s="192"/>
      <c r="I19" s="192"/>
      <c r="J19" s="193"/>
      <c r="K19" s="130" t="str">
        <f t="shared" si="0"/>
        <v/>
      </c>
    </row>
    <row r="20" spans="2:11" ht="18" customHeight="1" x14ac:dyDescent="0.25">
      <c r="B20" s="194" t="str">
        <f>Avvisning!B19</f>
        <v/>
      </c>
      <c r="C20" s="195" t="str">
        <f>IF(Avvisning!I19&lt;&gt;"Ikke vurdert",Avvisning!I19,"")</f>
        <v/>
      </c>
      <c r="D20" s="192"/>
      <c r="E20" s="192"/>
      <c r="F20" s="192"/>
      <c r="G20" s="192"/>
      <c r="H20" s="192"/>
      <c r="I20" s="192"/>
      <c r="J20" s="193"/>
      <c r="K20" s="130" t="str">
        <f t="shared" si="0"/>
        <v/>
      </c>
    </row>
    <row r="21" spans="2:11" ht="18" customHeight="1" x14ac:dyDescent="0.25">
      <c r="B21" s="194" t="str">
        <f>Avvisning!B20</f>
        <v/>
      </c>
      <c r="C21" s="195" t="str">
        <f>IF(Avvisning!I20&lt;&gt;"Ikke vurdert",Avvisning!I20,"")</f>
        <v/>
      </c>
      <c r="D21" s="192"/>
      <c r="E21" s="192"/>
      <c r="F21" s="192"/>
      <c r="G21" s="192"/>
      <c r="H21" s="192"/>
      <c r="I21" s="192"/>
      <c r="J21" s="193"/>
      <c r="K21" s="130" t="str">
        <f t="shared" si="0"/>
        <v/>
      </c>
    </row>
    <row r="22" spans="2:11" ht="18" customHeight="1" x14ac:dyDescent="0.25">
      <c r="B22" s="194" t="str">
        <f>Avvisning!B21</f>
        <v/>
      </c>
      <c r="C22" s="195" t="str">
        <f>IF(Avvisning!I21&lt;&gt;"Ikke vurdert",Avvisning!I21,"")</f>
        <v/>
      </c>
      <c r="D22" s="192"/>
      <c r="E22" s="192"/>
      <c r="F22" s="192"/>
      <c r="G22" s="192"/>
      <c r="H22" s="192"/>
      <c r="I22" s="192"/>
      <c r="J22" s="193"/>
      <c r="K22" s="130" t="str">
        <f t="shared" si="0"/>
        <v/>
      </c>
    </row>
    <row r="23" spans="2:11" ht="18" customHeight="1" x14ac:dyDescent="0.25">
      <c r="B23" s="194" t="str">
        <f>Avvisning!B22</f>
        <v/>
      </c>
      <c r="C23" s="195" t="str">
        <f>IF(Avvisning!I22&lt;&gt;"Ikke vurdert",Avvisning!I22,"")</f>
        <v/>
      </c>
      <c r="D23" s="192"/>
      <c r="E23" s="192"/>
      <c r="F23" s="192"/>
      <c r="G23" s="192"/>
      <c r="H23" s="192"/>
      <c r="I23" s="192"/>
      <c r="J23" s="193"/>
      <c r="K23" s="130" t="str">
        <f t="shared" si="0"/>
        <v/>
      </c>
    </row>
    <row r="24" spans="2:11" ht="18" customHeight="1" x14ac:dyDescent="0.25">
      <c r="B24" s="194" t="str">
        <f>Avvisning!B23</f>
        <v/>
      </c>
      <c r="C24" s="195" t="str">
        <f>IF(Avvisning!I23&lt;&gt;"Ikke vurdert",Avvisning!I23,"")</f>
        <v/>
      </c>
      <c r="D24" s="192"/>
      <c r="E24" s="192"/>
      <c r="F24" s="192"/>
      <c r="G24" s="192"/>
      <c r="H24" s="192"/>
      <c r="I24" s="192"/>
      <c r="J24" s="193"/>
      <c r="K24" s="130" t="str">
        <f t="shared" si="0"/>
        <v/>
      </c>
    </row>
    <row r="25" spans="2:11" ht="18" customHeight="1" x14ac:dyDescent="0.25">
      <c r="B25" s="194" t="str">
        <f>Avvisning!B24</f>
        <v/>
      </c>
      <c r="C25" s="195" t="str">
        <f>IF(Avvisning!I24&lt;&gt;"Ikke vurdert",Avvisning!I24,"")</f>
        <v/>
      </c>
      <c r="D25" s="192"/>
      <c r="E25" s="192"/>
      <c r="F25" s="192"/>
      <c r="G25" s="192"/>
      <c r="H25" s="192"/>
      <c r="I25" s="192"/>
      <c r="J25" s="193"/>
      <c r="K25" s="130" t="str">
        <f t="shared" si="0"/>
        <v/>
      </c>
    </row>
    <row r="26" spans="2:11" ht="18" customHeight="1" x14ac:dyDescent="0.25">
      <c r="B26" s="194" t="str">
        <f>Avvisning!B25</f>
        <v/>
      </c>
      <c r="C26" s="195" t="str">
        <f>IF(Avvisning!I25&lt;&gt;"Ikke vurdert",Avvisning!I25,"")</f>
        <v/>
      </c>
      <c r="D26" s="192"/>
      <c r="E26" s="192"/>
      <c r="F26" s="192"/>
      <c r="G26" s="192"/>
      <c r="H26" s="192"/>
      <c r="I26" s="192"/>
      <c r="J26" s="193"/>
      <c r="K26" s="130" t="str">
        <f t="shared" si="0"/>
        <v/>
      </c>
    </row>
    <row r="27" spans="2:11" ht="18" customHeight="1" thickBot="1" x14ac:dyDescent="0.3">
      <c r="B27" s="196" t="str">
        <f>Avvisning!B26</f>
        <v/>
      </c>
      <c r="C27" s="197" t="str">
        <f>IF(Avvisning!I26&lt;&gt;"Ikke vurdert",Avvisning!I26,"")</f>
        <v/>
      </c>
      <c r="D27" s="245"/>
      <c r="E27" s="245"/>
      <c r="F27" s="245"/>
      <c r="G27" s="245"/>
      <c r="H27" s="245"/>
      <c r="I27" s="245"/>
      <c r="J27" s="246"/>
      <c r="K27" s="130" t="str">
        <f t="shared" si="0"/>
        <v/>
      </c>
    </row>
    <row r="28" spans="2:11" ht="24" customHeight="1" x14ac:dyDescent="0.25"/>
    <row r="29" spans="2:11" ht="24" customHeight="1" x14ac:dyDescent="0.25"/>
    <row r="30" spans="2:11" ht="24" customHeight="1" x14ac:dyDescent="0.25"/>
    <row r="31" spans="2:11" ht="24" customHeight="1" x14ac:dyDescent="0.25"/>
    <row r="32" spans="2:11" ht="24" customHeight="1" x14ac:dyDescent="0.25"/>
    <row r="33" ht="24" customHeight="1" x14ac:dyDescent="0.25"/>
  </sheetData>
  <sheetProtection algorithmName="SHA-512" hashValue="dIqjHGXHDpoSzsU/KkYDuBdRCgVrvhWxmQ94z9TOPrupwHunaam4mmlAyIEOhEJt6FQ+7WC/W5uZjoP4iq7NLQ==" saltValue="vrtgZpurinE14CObD3qJWg==" spinCount="100000" sheet="1" objects="1" scenarios="1"/>
  <mergeCells count="5">
    <mergeCell ref="B1:J1"/>
    <mergeCell ref="B2:E2"/>
    <mergeCell ref="F2:J2"/>
    <mergeCell ref="B3:J4"/>
    <mergeCell ref="B5:J5"/>
  </mergeCells>
  <conditionalFormatting sqref="C8:C27">
    <cfRule type="cellIs" dxfId="42" priority="5" stopIfTrue="1" operator="equal">
      <formula>"Avvist"</formula>
    </cfRule>
  </conditionalFormatting>
  <conditionalFormatting sqref="B1:B3 C2:I2 C6:C27 D6 B5:B7">
    <cfRule type="cellIs" dxfId="41" priority="6" stopIfTrue="1" operator="equal">
      <formula>2</formula>
    </cfRule>
  </conditionalFormatting>
  <conditionalFormatting sqref="K8:K27">
    <cfRule type="cellIs" dxfId="40" priority="2" operator="equal">
      <formula>"Kvalifisert"</formula>
    </cfRule>
  </conditionalFormatting>
  <conditionalFormatting sqref="D8:J27">
    <cfRule type="cellIs" dxfId="39" priority="1" operator="equal">
      <formula>"Nei"</formula>
    </cfRule>
  </conditionalFormatting>
  <pageMargins left="0.78740157480314965" right="0.78740157480314965" top="0.98425196850393704" bottom="0.98425196850393704" header="0.51181102362204722" footer="0.51181102362204722"/>
  <pageSetup paperSize="9" scale="62" orientation="portrait" horizontalDpi="4294967292" verticalDpi="4294967292" r:id="rId1"/>
  <headerFooter>
    <oddHeader>&amp;CHøyeste verdi v4.0</oddHeader>
    <oddFooter>&amp;CCopyright 2012, NHO Service</oddFooter>
  </headerFooter>
  <ignoredErrors>
    <ignoredError sqref="B8:C27" unlockedFormula="1"/>
  </ignoredErrors>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indexed="42"/>
    <pageSetUpPr fitToPage="1"/>
  </sheetPr>
  <dimension ref="A1:T125"/>
  <sheetViews>
    <sheetView showGridLines="0" zoomScaleNormal="100" zoomScalePageLayoutView="150" workbookViewId="0">
      <selection activeCell="F10" sqref="F10:F19"/>
    </sheetView>
  </sheetViews>
  <sheetFormatPr baseColWidth="10" defaultRowHeight="17.399999999999999" x14ac:dyDescent="0.3"/>
  <cols>
    <col min="1" max="1" width="3.88671875" customWidth="1"/>
    <col min="2" max="2" width="6.88671875" customWidth="1"/>
    <col min="3" max="3" width="19.6640625" customWidth="1"/>
    <col min="4" max="4" width="52" customWidth="1"/>
    <col min="6" max="6" width="10.88671875" style="1"/>
    <col min="7" max="7" width="4.88671875" customWidth="1"/>
    <col min="8" max="8" width="11.44140625" hidden="1" customWidth="1"/>
    <col min="9" max="9" width="38.44140625" style="38" hidden="1" customWidth="1"/>
    <col min="10" max="10" width="39.44140625" style="38" hidden="1" customWidth="1"/>
    <col min="11" max="11" width="9.44140625" style="38" hidden="1" customWidth="1"/>
    <col min="12" max="13" width="17.109375" style="38" hidden="1" customWidth="1"/>
    <col min="14" max="17" width="9.44140625" style="38" hidden="1" customWidth="1"/>
    <col min="18" max="18" width="30.88671875" style="38" hidden="1" customWidth="1"/>
    <col min="19" max="20" width="11.44140625" hidden="1" customWidth="1"/>
    <col min="21" max="22" width="11.44140625" customWidth="1"/>
  </cols>
  <sheetData>
    <row r="1" spans="1:20" ht="62.25" customHeight="1" thickBot="1" x14ac:dyDescent="0.3">
      <c r="A1" s="16"/>
      <c r="B1" s="349" t="s">
        <v>40</v>
      </c>
      <c r="C1" s="350" t="e">
        <v>#VALUE!</v>
      </c>
      <c r="D1" s="350" t="e">
        <v>#VALUE!</v>
      </c>
      <c r="E1" s="350" t="e">
        <v>#VALUE!</v>
      </c>
      <c r="F1" s="351" t="e">
        <v>#VALUE!</v>
      </c>
      <c r="G1" s="16"/>
      <c r="H1" s="16"/>
      <c r="I1" s="37"/>
    </row>
    <row r="2" spans="1:20" ht="18" thickBot="1" x14ac:dyDescent="0.35">
      <c r="A2" s="16"/>
      <c r="B2" s="324" t="str">
        <f>IF(Leverandører!D2&lt;&gt;"",Navn,"")</f>
        <v/>
      </c>
      <c r="C2" s="325"/>
      <c r="D2" s="325"/>
      <c r="E2" s="325"/>
      <c r="F2" s="326"/>
      <c r="G2" s="16"/>
      <c r="I2"/>
      <c r="J2"/>
    </row>
    <row r="3" spans="1:20" ht="18.75" customHeight="1" thickBot="1" x14ac:dyDescent="0.3">
      <c r="A3" s="16"/>
      <c r="B3" s="352" t="s">
        <v>243</v>
      </c>
      <c r="C3" s="353" t="e">
        <v>#VALUE!</v>
      </c>
      <c r="D3" s="353" t="e">
        <v>#VALUE!</v>
      </c>
      <c r="E3" s="353" t="e">
        <v>#VALUE!</v>
      </c>
      <c r="F3" s="354" t="e">
        <v>#VALUE!</v>
      </c>
      <c r="G3" s="16"/>
      <c r="H3" s="16"/>
      <c r="I3" s="37"/>
    </row>
    <row r="4" spans="1:20" ht="23.25" customHeight="1" x14ac:dyDescent="0.25">
      <c r="A4" s="16"/>
      <c r="B4" s="358" t="s">
        <v>196</v>
      </c>
      <c r="C4" s="359"/>
      <c r="D4" s="359"/>
      <c r="E4" s="69"/>
      <c r="F4" s="355">
        <f>SUM(E4:E5)</f>
        <v>0</v>
      </c>
      <c r="G4" s="16"/>
      <c r="I4" s="37"/>
    </row>
    <row r="5" spans="1:20" ht="23.25" customHeight="1" thickBot="1" x14ac:dyDescent="0.3">
      <c r="A5" s="16"/>
      <c r="B5" s="375" t="s">
        <v>47</v>
      </c>
      <c r="C5" s="376"/>
      <c r="D5" s="376"/>
      <c r="E5" s="92"/>
      <c r="F5" s="356"/>
      <c r="G5" s="16"/>
      <c r="I5" s="37"/>
    </row>
    <row r="6" spans="1:20" ht="23.25" hidden="1" customHeight="1" x14ac:dyDescent="0.25">
      <c r="A6" s="16"/>
      <c r="B6" s="360" t="s">
        <v>192</v>
      </c>
      <c r="C6" s="361"/>
      <c r="D6" s="361"/>
      <c r="E6" s="70"/>
      <c r="F6" s="356"/>
      <c r="G6" s="16"/>
      <c r="R6" s="38" t="s">
        <v>53</v>
      </c>
    </row>
    <row r="7" spans="1:20" ht="23.25" hidden="1" customHeight="1" thickBot="1" x14ac:dyDescent="0.3">
      <c r="A7" s="16"/>
      <c r="B7" s="362"/>
      <c r="C7" s="363"/>
      <c r="D7" s="363"/>
      <c r="E7" s="71"/>
      <c r="F7" s="357"/>
      <c r="G7" s="16"/>
      <c r="H7" s="35">
        <v>1</v>
      </c>
      <c r="I7" s="39" t="s">
        <v>124</v>
      </c>
      <c r="J7" s="39" t="s">
        <v>125</v>
      </c>
      <c r="K7" s="39" t="s">
        <v>126</v>
      </c>
      <c r="L7" s="40" t="s">
        <v>124</v>
      </c>
      <c r="M7" s="40" t="s">
        <v>125</v>
      </c>
      <c r="N7" s="40" t="s">
        <v>126</v>
      </c>
      <c r="O7" s="41" t="s">
        <v>124</v>
      </c>
      <c r="P7" s="41" t="s">
        <v>125</v>
      </c>
      <c r="Q7" s="41" t="s">
        <v>126</v>
      </c>
      <c r="R7" s="67" t="s">
        <v>124</v>
      </c>
      <c r="S7" s="67" t="s">
        <v>125</v>
      </c>
      <c r="T7" s="67" t="s">
        <v>126</v>
      </c>
    </row>
    <row r="8" spans="1:20" ht="31.5" hidden="1" customHeight="1" thickBot="1" x14ac:dyDescent="0.3">
      <c r="A8" s="16"/>
      <c r="B8" s="364" t="str">
        <f>HLOOKUP($H$7,Tekst,$H$14)</f>
        <v>Velg språk</v>
      </c>
      <c r="C8" s="365"/>
      <c r="D8" s="72"/>
      <c r="E8" s="72"/>
      <c r="F8" s="73"/>
      <c r="G8" s="16"/>
      <c r="H8" s="16"/>
      <c r="I8" s="366" t="s">
        <v>40</v>
      </c>
      <c r="J8" s="367"/>
      <c r="K8" s="368"/>
      <c r="L8" s="369" t="s">
        <v>55</v>
      </c>
      <c r="M8" s="370"/>
      <c r="N8" s="371"/>
      <c r="O8" s="372" t="s">
        <v>56</v>
      </c>
      <c r="P8" s="373"/>
      <c r="Q8" s="374"/>
      <c r="R8" s="346" t="s">
        <v>122</v>
      </c>
      <c r="S8" s="347"/>
      <c r="T8" s="348"/>
    </row>
    <row r="9" spans="1:20" s="6" customFormat="1" ht="13.5" customHeight="1" thickBot="1" x14ac:dyDescent="0.3">
      <c r="A9" s="19"/>
      <c r="B9" s="343"/>
      <c r="C9" s="344"/>
      <c r="D9" s="345"/>
      <c r="E9" s="377" t="str">
        <f>HLOOKUP($H$7,Tekst,$H$16)</f>
        <v>Poeng / vekt</v>
      </c>
      <c r="F9" s="378"/>
      <c r="G9" s="19"/>
      <c r="I9" s="42">
        <v>1</v>
      </c>
      <c r="J9" s="43">
        <v>2</v>
      </c>
      <c r="K9" s="43">
        <v>3</v>
      </c>
      <c r="L9" s="44">
        <v>1</v>
      </c>
      <c r="M9" s="45">
        <v>2</v>
      </c>
      <c r="N9" s="45">
        <v>3</v>
      </c>
      <c r="O9" s="46">
        <v>1</v>
      </c>
      <c r="P9" s="47">
        <v>2</v>
      </c>
      <c r="Q9" s="47">
        <v>3</v>
      </c>
      <c r="R9" s="61">
        <v>1</v>
      </c>
      <c r="S9" s="62">
        <v>2</v>
      </c>
      <c r="T9" s="62">
        <v>3</v>
      </c>
    </row>
    <row r="10" spans="1:20" s="6" customFormat="1" ht="42.75" customHeight="1" x14ac:dyDescent="0.25">
      <c r="A10" s="19"/>
      <c r="B10" s="385" t="s">
        <v>206</v>
      </c>
      <c r="C10" s="260" t="s">
        <v>250</v>
      </c>
      <c r="D10" s="188" t="s">
        <v>253</v>
      </c>
      <c r="E10" s="140"/>
      <c r="F10" s="398">
        <f>SUM(E10:E19)</f>
        <v>0</v>
      </c>
      <c r="G10" s="19"/>
      <c r="H10" s="19">
        <v>2</v>
      </c>
      <c r="I10" s="54" t="s">
        <v>162</v>
      </c>
      <c r="J10" s="36" t="s">
        <v>75</v>
      </c>
      <c r="K10" s="54" t="s">
        <v>133</v>
      </c>
      <c r="L10" s="50" t="s">
        <v>157</v>
      </c>
      <c r="M10" s="50" t="s">
        <v>108</v>
      </c>
      <c r="N10" s="50" t="s">
        <v>133</v>
      </c>
      <c r="O10" s="51" t="s">
        <v>155</v>
      </c>
      <c r="P10" s="51" t="s">
        <v>105</v>
      </c>
      <c r="Q10" s="51" t="s">
        <v>133</v>
      </c>
      <c r="R10" s="63" t="s">
        <v>40</v>
      </c>
      <c r="S10" s="63" t="s">
        <v>123</v>
      </c>
      <c r="T10" s="63" t="s">
        <v>133</v>
      </c>
    </row>
    <row r="11" spans="1:20" s="6" customFormat="1" ht="36.75" customHeight="1" x14ac:dyDescent="0.25">
      <c r="A11" s="19"/>
      <c r="B11" s="386"/>
      <c r="C11" s="391" t="s">
        <v>259</v>
      </c>
      <c r="D11" s="187" t="s">
        <v>254</v>
      </c>
      <c r="E11" s="135"/>
      <c r="F11" s="399"/>
      <c r="G11" s="19"/>
      <c r="H11" s="19">
        <v>3</v>
      </c>
      <c r="I11" s="54" t="s">
        <v>163</v>
      </c>
      <c r="J11" s="36" t="s">
        <v>76</v>
      </c>
      <c r="K11" s="54" t="s">
        <v>133</v>
      </c>
      <c r="L11" s="50" t="s">
        <v>158</v>
      </c>
      <c r="M11" s="50" t="s">
        <v>109</v>
      </c>
      <c r="N11" s="50" t="s">
        <v>133</v>
      </c>
      <c r="O11" s="52" t="s">
        <v>44</v>
      </c>
      <c r="P11" s="51" t="s">
        <v>106</v>
      </c>
      <c r="Q11" s="51" t="s">
        <v>133</v>
      </c>
      <c r="R11" s="126" t="s">
        <v>194</v>
      </c>
      <c r="S11" s="68" t="s">
        <v>127</v>
      </c>
      <c r="T11" s="63" t="s">
        <v>133</v>
      </c>
    </row>
    <row r="12" spans="1:20" s="6" customFormat="1" ht="45.75" customHeight="1" x14ac:dyDescent="0.25">
      <c r="A12" s="19"/>
      <c r="B12" s="386"/>
      <c r="C12" s="389"/>
      <c r="D12" s="187" t="s">
        <v>263</v>
      </c>
      <c r="E12" s="135"/>
      <c r="F12" s="399"/>
      <c r="G12" s="19"/>
      <c r="H12" s="19">
        <v>4</v>
      </c>
      <c r="I12" s="54" t="s">
        <v>164</v>
      </c>
      <c r="J12" s="36" t="s">
        <v>77</v>
      </c>
      <c r="K12" s="54" t="s">
        <v>133</v>
      </c>
      <c r="L12" s="49" t="s">
        <v>54</v>
      </c>
      <c r="M12" s="50" t="s">
        <v>110</v>
      </c>
      <c r="N12" s="50" t="s">
        <v>133</v>
      </c>
      <c r="O12" s="51" t="s">
        <v>156</v>
      </c>
      <c r="P12" s="51" t="s">
        <v>107</v>
      </c>
      <c r="Q12" s="51" t="s">
        <v>133</v>
      </c>
      <c r="R12" s="126" t="s">
        <v>196</v>
      </c>
      <c r="S12" s="68" t="s">
        <v>128</v>
      </c>
      <c r="T12" s="63" t="s">
        <v>133</v>
      </c>
    </row>
    <row r="13" spans="1:20" s="6" customFormat="1" ht="30.75" customHeight="1" x14ac:dyDescent="0.25">
      <c r="A13" s="19"/>
      <c r="B13" s="386"/>
      <c r="C13" s="389"/>
      <c r="D13" s="187" t="s">
        <v>255</v>
      </c>
      <c r="E13" s="135"/>
      <c r="F13" s="399"/>
      <c r="G13" s="19"/>
      <c r="H13" s="19">
        <v>5</v>
      </c>
      <c r="I13" s="54" t="s">
        <v>165</v>
      </c>
      <c r="J13" s="36" t="s">
        <v>78</v>
      </c>
      <c r="K13" s="54" t="s">
        <v>133</v>
      </c>
      <c r="L13" s="50" t="s">
        <v>159</v>
      </c>
      <c r="M13" s="50" t="s">
        <v>111</v>
      </c>
      <c r="N13" s="50" t="s">
        <v>133</v>
      </c>
      <c r="O13" s="53"/>
      <c r="P13" s="53"/>
      <c r="Q13" s="53"/>
      <c r="R13" s="68" t="s">
        <v>47</v>
      </c>
      <c r="S13" s="68" t="s">
        <v>129</v>
      </c>
      <c r="T13" s="63" t="s">
        <v>133</v>
      </c>
    </row>
    <row r="14" spans="1:20" s="6" customFormat="1" ht="30.75" customHeight="1" x14ac:dyDescent="0.25">
      <c r="A14" s="19"/>
      <c r="B14" s="386"/>
      <c r="C14" s="389"/>
      <c r="D14" s="187" t="s">
        <v>256</v>
      </c>
      <c r="E14" s="135"/>
      <c r="F14" s="399"/>
      <c r="G14" s="19"/>
      <c r="H14" s="19">
        <v>6</v>
      </c>
      <c r="I14" s="54" t="s">
        <v>166</v>
      </c>
      <c r="J14" s="36" t="s">
        <v>79</v>
      </c>
      <c r="K14" s="54" t="s">
        <v>133</v>
      </c>
      <c r="L14" s="49" t="s">
        <v>32</v>
      </c>
      <c r="M14" s="50" t="s">
        <v>112</v>
      </c>
      <c r="N14" s="50" t="s">
        <v>133</v>
      </c>
      <c r="O14" s="53"/>
      <c r="P14" s="53"/>
      <c r="Q14" s="53"/>
      <c r="R14" s="68" t="s">
        <v>131</v>
      </c>
      <c r="S14" s="68" t="s">
        <v>130</v>
      </c>
      <c r="T14" s="63" t="s">
        <v>133</v>
      </c>
    </row>
    <row r="15" spans="1:20" s="5" customFormat="1" ht="45.75" customHeight="1" x14ac:dyDescent="0.25">
      <c r="A15" s="20"/>
      <c r="B15" s="386"/>
      <c r="C15" s="389"/>
      <c r="D15" s="187" t="s">
        <v>257</v>
      </c>
      <c r="E15" s="136"/>
      <c r="F15" s="399"/>
      <c r="G15" s="20"/>
      <c r="H15" s="19">
        <v>7</v>
      </c>
      <c r="I15" s="54" t="s">
        <v>167</v>
      </c>
      <c r="J15" s="36" t="s">
        <v>80</v>
      </c>
      <c r="K15" s="54" t="s">
        <v>133</v>
      </c>
      <c r="L15" s="50" t="s">
        <v>160</v>
      </c>
      <c r="M15" s="49" t="s">
        <v>113</v>
      </c>
      <c r="N15" s="50" t="s">
        <v>133</v>
      </c>
      <c r="O15" s="53"/>
      <c r="P15" s="53"/>
      <c r="Q15" s="53"/>
      <c r="R15" s="68" t="s">
        <v>134</v>
      </c>
      <c r="S15" s="68" t="s">
        <v>135</v>
      </c>
      <c r="T15" s="63" t="s">
        <v>133</v>
      </c>
    </row>
    <row r="16" spans="1:20" s="5" customFormat="1" ht="33.75" customHeight="1" x14ac:dyDescent="0.25">
      <c r="A16" s="20"/>
      <c r="B16" s="386"/>
      <c r="C16" s="389"/>
      <c r="D16" s="187" t="s">
        <v>262</v>
      </c>
      <c r="E16" s="135"/>
      <c r="F16" s="399"/>
      <c r="G16" s="20"/>
      <c r="H16" s="19">
        <v>8</v>
      </c>
      <c r="I16" s="48" t="s">
        <v>46</v>
      </c>
      <c r="J16" s="36" t="s">
        <v>81</v>
      </c>
      <c r="K16" s="54" t="s">
        <v>133</v>
      </c>
      <c r="L16" s="50" t="s">
        <v>161</v>
      </c>
      <c r="M16" s="50" t="s">
        <v>114</v>
      </c>
      <c r="N16" s="50" t="s">
        <v>133</v>
      </c>
      <c r="O16" s="55"/>
      <c r="P16" s="55"/>
      <c r="Q16" s="55"/>
      <c r="R16" s="68" t="s">
        <v>52</v>
      </c>
      <c r="S16" s="68" t="s">
        <v>132</v>
      </c>
      <c r="T16" s="63" t="s">
        <v>133</v>
      </c>
    </row>
    <row r="17" spans="1:20" s="5" customFormat="1" ht="27" customHeight="1" x14ac:dyDescent="0.25">
      <c r="A17" s="20"/>
      <c r="B17" s="386"/>
      <c r="C17" s="390"/>
      <c r="D17" s="183" t="s">
        <v>258</v>
      </c>
      <c r="E17" s="135"/>
      <c r="F17" s="399"/>
      <c r="G17" s="20"/>
      <c r="H17" s="19"/>
      <c r="I17" s="48"/>
      <c r="J17" s="36"/>
      <c r="K17" s="54"/>
      <c r="L17" s="50"/>
      <c r="M17" s="50"/>
      <c r="N17" s="50"/>
      <c r="O17" s="55"/>
      <c r="P17" s="55"/>
      <c r="Q17" s="55"/>
      <c r="R17" s="68"/>
      <c r="S17" s="68"/>
      <c r="T17" s="63"/>
    </row>
    <row r="18" spans="1:20" s="5" customFormat="1" ht="36.75" customHeight="1" x14ac:dyDescent="0.25">
      <c r="A18" s="20"/>
      <c r="B18" s="386"/>
      <c r="C18" s="391" t="s">
        <v>249</v>
      </c>
      <c r="D18" s="183" t="s">
        <v>260</v>
      </c>
      <c r="E18" s="135"/>
      <c r="F18" s="399"/>
      <c r="G18" s="20"/>
      <c r="H18" s="19">
        <v>9</v>
      </c>
      <c r="I18" s="54" t="s">
        <v>168</v>
      </c>
      <c r="J18" s="36" t="s">
        <v>82</v>
      </c>
      <c r="K18" s="54" t="s">
        <v>133</v>
      </c>
      <c r="L18" s="50" t="s">
        <v>116</v>
      </c>
      <c r="M18" s="50" t="s">
        <v>115</v>
      </c>
      <c r="N18" s="50" t="s">
        <v>133</v>
      </c>
      <c r="O18" s="55"/>
      <c r="P18" s="55"/>
      <c r="Q18" s="55"/>
      <c r="R18" s="68" t="s">
        <v>41</v>
      </c>
      <c r="S18" s="68" t="s">
        <v>136</v>
      </c>
      <c r="T18" s="63" t="s">
        <v>133</v>
      </c>
    </row>
    <row r="19" spans="1:20" s="5" customFormat="1" ht="40.5" customHeight="1" thickBot="1" x14ac:dyDescent="0.3">
      <c r="A19" s="20"/>
      <c r="B19" s="387"/>
      <c r="C19" s="392"/>
      <c r="D19" s="189" t="s">
        <v>261</v>
      </c>
      <c r="E19" s="141"/>
      <c r="F19" s="400"/>
      <c r="G19" s="20"/>
      <c r="H19" s="19">
        <v>10</v>
      </c>
      <c r="I19" s="54" t="s">
        <v>169</v>
      </c>
      <c r="J19" s="36" t="s">
        <v>83</v>
      </c>
      <c r="K19" s="54" t="s">
        <v>133</v>
      </c>
      <c r="L19" s="50" t="s">
        <v>117</v>
      </c>
      <c r="M19" s="50" t="s">
        <v>119</v>
      </c>
      <c r="N19" s="50" t="s">
        <v>133</v>
      </c>
      <c r="O19" s="55"/>
      <c r="P19" s="55"/>
      <c r="Q19" s="55"/>
      <c r="R19" s="68" t="s">
        <v>137</v>
      </c>
      <c r="S19" s="68" t="s">
        <v>138</v>
      </c>
      <c r="T19" s="63" t="s">
        <v>133</v>
      </c>
    </row>
    <row r="20" spans="1:20" s="5" customFormat="1" ht="17.25" hidden="1" customHeight="1" x14ac:dyDescent="0.25">
      <c r="A20" s="20"/>
      <c r="B20" s="385" t="s">
        <v>207</v>
      </c>
      <c r="C20" s="388" t="s">
        <v>159</v>
      </c>
      <c r="D20" s="188" t="s">
        <v>244</v>
      </c>
      <c r="E20" s="142"/>
      <c r="F20" s="231"/>
      <c r="G20" s="20"/>
      <c r="H20" s="19">
        <v>11</v>
      </c>
      <c r="I20" s="54" t="s">
        <v>184</v>
      </c>
      <c r="J20" s="36" t="s">
        <v>84</v>
      </c>
      <c r="K20" s="54" t="s">
        <v>133</v>
      </c>
      <c r="L20" s="50" t="s">
        <v>118</v>
      </c>
      <c r="M20" s="50" t="s">
        <v>120</v>
      </c>
      <c r="N20" s="50" t="s">
        <v>133</v>
      </c>
      <c r="O20" s="55"/>
      <c r="P20" s="55"/>
      <c r="Q20" s="55"/>
      <c r="R20" s="68" t="s">
        <v>51</v>
      </c>
      <c r="S20" s="68" t="s">
        <v>139</v>
      </c>
      <c r="T20" s="63" t="s">
        <v>133</v>
      </c>
    </row>
    <row r="21" spans="1:20" s="5" customFormat="1" ht="17.25" hidden="1" customHeight="1" x14ac:dyDescent="0.25">
      <c r="A21" s="20"/>
      <c r="B21" s="386"/>
      <c r="C21" s="389"/>
      <c r="D21" s="187" t="s">
        <v>208</v>
      </c>
      <c r="E21" s="137"/>
      <c r="F21" s="231"/>
      <c r="G21" s="20"/>
      <c r="H21" s="19">
        <v>12</v>
      </c>
      <c r="I21" s="56" t="s">
        <v>29</v>
      </c>
      <c r="J21" s="36" t="s">
        <v>85</v>
      </c>
      <c r="K21" s="54" t="s">
        <v>133</v>
      </c>
      <c r="L21" s="55" t="s">
        <v>53</v>
      </c>
      <c r="M21" s="55"/>
      <c r="N21" s="55"/>
      <c r="O21" s="55"/>
      <c r="P21" s="55"/>
      <c r="Q21" s="55"/>
      <c r="R21" s="68" t="s">
        <v>28</v>
      </c>
      <c r="S21" s="68" t="s">
        <v>140</v>
      </c>
      <c r="T21" s="63" t="s">
        <v>133</v>
      </c>
    </row>
    <row r="22" spans="1:20" s="5" customFormat="1" ht="17.25" hidden="1" customHeight="1" x14ac:dyDescent="0.25">
      <c r="A22" s="20"/>
      <c r="B22" s="386"/>
      <c r="C22" s="390"/>
      <c r="D22" s="184" t="s">
        <v>170</v>
      </c>
      <c r="E22" s="137"/>
      <c r="F22" s="231"/>
      <c r="G22" s="20"/>
      <c r="H22" s="19">
        <v>13</v>
      </c>
      <c r="I22" s="54" t="s">
        <v>170</v>
      </c>
      <c r="J22" s="36" t="s">
        <v>86</v>
      </c>
      <c r="K22" s="54" t="s">
        <v>133</v>
      </c>
      <c r="L22" s="55" t="s">
        <v>53</v>
      </c>
      <c r="M22" s="55"/>
      <c r="N22" s="55"/>
      <c r="O22" s="55"/>
      <c r="P22" s="55"/>
      <c r="Q22" s="55"/>
      <c r="R22" s="68" t="s">
        <v>141</v>
      </c>
      <c r="S22" s="68" t="s">
        <v>142</v>
      </c>
      <c r="T22" s="63" t="s">
        <v>133</v>
      </c>
    </row>
    <row r="23" spans="1:20" s="5" customFormat="1" ht="17.25" hidden="1" customHeight="1" x14ac:dyDescent="0.25">
      <c r="A23" s="20"/>
      <c r="B23" s="386"/>
      <c r="C23" s="391" t="s">
        <v>32</v>
      </c>
      <c r="D23" s="187" t="s">
        <v>210</v>
      </c>
      <c r="E23" s="137"/>
      <c r="F23" s="231"/>
      <c r="G23" s="20"/>
      <c r="H23" s="19">
        <v>14</v>
      </c>
      <c r="I23" s="54" t="s">
        <v>171</v>
      </c>
      <c r="J23" s="36" t="s">
        <v>87</v>
      </c>
      <c r="K23" s="54" t="s">
        <v>133</v>
      </c>
      <c r="L23" s="55" t="s">
        <v>53</v>
      </c>
      <c r="M23" s="55"/>
      <c r="N23" s="55"/>
      <c r="O23" s="55"/>
      <c r="P23" s="55"/>
      <c r="Q23" s="55"/>
      <c r="R23" s="68" t="s">
        <v>2</v>
      </c>
      <c r="S23" s="68" t="s">
        <v>143</v>
      </c>
      <c r="T23" s="63" t="s">
        <v>133</v>
      </c>
    </row>
    <row r="24" spans="1:20" s="5" customFormat="1" ht="17.25" hidden="1" customHeight="1" x14ac:dyDescent="0.25">
      <c r="A24" s="20"/>
      <c r="B24" s="386"/>
      <c r="C24" s="389"/>
      <c r="D24" s="184" t="s">
        <v>172</v>
      </c>
      <c r="E24" s="137"/>
      <c r="F24" s="231"/>
      <c r="G24" s="20"/>
      <c r="H24" s="19">
        <v>15</v>
      </c>
      <c r="I24" s="54" t="s">
        <v>172</v>
      </c>
      <c r="J24" s="36" t="s">
        <v>88</v>
      </c>
      <c r="K24" s="54" t="s">
        <v>133</v>
      </c>
      <c r="L24" s="55" t="s">
        <v>53</v>
      </c>
      <c r="M24" s="55"/>
      <c r="N24" s="55"/>
      <c r="O24" s="55"/>
      <c r="P24" s="55"/>
      <c r="Q24" s="55"/>
      <c r="R24" s="68" t="s">
        <v>4</v>
      </c>
      <c r="S24" s="68" t="s">
        <v>144</v>
      </c>
      <c r="T24" s="63" t="s">
        <v>133</v>
      </c>
    </row>
    <row r="25" spans="1:20" s="5" customFormat="1" ht="17.25" hidden="1" customHeight="1" x14ac:dyDescent="0.25">
      <c r="A25" s="20"/>
      <c r="B25" s="386"/>
      <c r="C25" s="389"/>
      <c r="D25" s="184" t="s">
        <v>173</v>
      </c>
      <c r="E25" s="137"/>
      <c r="F25" s="231"/>
      <c r="G25" s="20"/>
      <c r="H25" s="19">
        <v>16</v>
      </c>
      <c r="I25" s="54" t="s">
        <v>173</v>
      </c>
      <c r="J25" s="36" t="s">
        <v>89</v>
      </c>
      <c r="K25" s="54" t="s">
        <v>133</v>
      </c>
      <c r="L25" s="55" t="s">
        <v>53</v>
      </c>
      <c r="M25" s="55"/>
      <c r="N25" s="55"/>
      <c r="O25" s="55"/>
      <c r="P25" s="55"/>
      <c r="Q25" s="55"/>
      <c r="R25" s="68" t="s">
        <v>148</v>
      </c>
      <c r="S25" s="68" t="s">
        <v>149</v>
      </c>
      <c r="T25" s="63" t="s">
        <v>133</v>
      </c>
    </row>
    <row r="26" spans="1:20" s="5" customFormat="1" ht="29.25" hidden="1" customHeight="1" x14ac:dyDescent="0.25">
      <c r="A26" s="20"/>
      <c r="B26" s="386"/>
      <c r="C26" s="390"/>
      <c r="D26" s="182" t="s">
        <v>231</v>
      </c>
      <c r="E26" s="135"/>
      <c r="F26" s="231"/>
      <c r="G26" s="20"/>
      <c r="H26" s="19">
        <v>17</v>
      </c>
      <c r="I26" s="54" t="s">
        <v>174</v>
      </c>
      <c r="J26" s="36" t="s">
        <v>90</v>
      </c>
      <c r="K26" s="54" t="s">
        <v>133</v>
      </c>
      <c r="L26" s="55" t="s">
        <v>53</v>
      </c>
      <c r="M26" s="55"/>
      <c r="N26" s="55"/>
      <c r="O26" s="55"/>
      <c r="P26" s="55"/>
      <c r="Q26" s="55"/>
      <c r="R26" s="68" t="s">
        <v>33</v>
      </c>
      <c r="S26" s="68" t="s">
        <v>145</v>
      </c>
      <c r="T26" s="63" t="s">
        <v>133</v>
      </c>
    </row>
    <row r="27" spans="1:20" s="5" customFormat="1" ht="17.25" hidden="1" customHeight="1" x14ac:dyDescent="0.25">
      <c r="A27" s="20"/>
      <c r="B27" s="386"/>
      <c r="C27" s="185" t="s">
        <v>160</v>
      </c>
      <c r="D27" s="182" t="s">
        <v>175</v>
      </c>
      <c r="E27" s="135"/>
      <c r="F27" s="231"/>
      <c r="G27" s="20"/>
      <c r="H27" s="19">
        <v>18</v>
      </c>
      <c r="I27" s="54" t="s">
        <v>175</v>
      </c>
      <c r="J27" s="36" t="s">
        <v>91</v>
      </c>
      <c r="K27" s="54" t="s">
        <v>133</v>
      </c>
      <c r="L27" s="55" t="s">
        <v>53</v>
      </c>
      <c r="M27" s="55"/>
      <c r="N27" s="55"/>
      <c r="O27" s="55"/>
      <c r="P27" s="55"/>
      <c r="Q27" s="55"/>
      <c r="R27" s="68" t="s">
        <v>1</v>
      </c>
      <c r="S27" s="68" t="s">
        <v>146</v>
      </c>
      <c r="T27" s="63" t="s">
        <v>133</v>
      </c>
    </row>
    <row r="28" spans="1:20" ht="17.25" hidden="1" customHeight="1" x14ac:dyDescent="0.25">
      <c r="A28" s="16"/>
      <c r="B28" s="386"/>
      <c r="C28" s="391" t="s">
        <v>161</v>
      </c>
      <c r="D28" s="186" t="s">
        <v>176</v>
      </c>
      <c r="E28" s="138"/>
      <c r="F28" s="231"/>
      <c r="G28" s="16"/>
      <c r="H28" s="19">
        <v>19</v>
      </c>
      <c r="I28" s="54" t="s">
        <v>176</v>
      </c>
      <c r="J28" s="36" t="s">
        <v>92</v>
      </c>
      <c r="K28" s="54" t="s">
        <v>133</v>
      </c>
      <c r="L28" s="55" t="s">
        <v>53</v>
      </c>
      <c r="M28" s="55"/>
      <c r="N28" s="55"/>
      <c r="O28" s="55"/>
      <c r="P28" s="55"/>
      <c r="Q28" s="55"/>
      <c r="R28" s="68" t="s">
        <v>3</v>
      </c>
      <c r="S28" s="68" t="s">
        <v>147</v>
      </c>
      <c r="T28" s="63" t="s">
        <v>133</v>
      </c>
    </row>
    <row r="29" spans="1:20" ht="17.25" hidden="1" customHeight="1" x14ac:dyDescent="0.25">
      <c r="A29" s="16"/>
      <c r="B29" s="386"/>
      <c r="C29" s="389"/>
      <c r="D29" s="186" t="s">
        <v>177</v>
      </c>
      <c r="E29" s="138"/>
      <c r="F29" s="231"/>
      <c r="G29" s="16"/>
      <c r="H29" s="19">
        <v>20</v>
      </c>
      <c r="I29" s="54" t="s">
        <v>177</v>
      </c>
      <c r="J29" s="36" t="s">
        <v>93</v>
      </c>
      <c r="K29" s="54" t="s">
        <v>133</v>
      </c>
      <c r="L29" s="55" t="s">
        <v>53</v>
      </c>
      <c r="M29" s="55"/>
      <c r="R29" s="68" t="s">
        <v>42</v>
      </c>
      <c r="S29" s="68" t="s">
        <v>150</v>
      </c>
      <c r="T29" s="63" t="s">
        <v>133</v>
      </c>
    </row>
    <row r="30" spans="1:20" ht="17.25" hidden="1" customHeight="1" x14ac:dyDescent="0.25">
      <c r="A30" s="16"/>
      <c r="B30" s="386"/>
      <c r="C30" s="389"/>
      <c r="D30" s="186" t="s">
        <v>45</v>
      </c>
      <c r="E30" s="138"/>
      <c r="F30" s="231"/>
      <c r="G30" s="16"/>
      <c r="H30" s="19">
        <v>21</v>
      </c>
      <c r="I30" s="57" t="s">
        <v>45</v>
      </c>
      <c r="J30" s="36" t="s">
        <v>94</v>
      </c>
      <c r="K30" s="54" t="s">
        <v>133</v>
      </c>
      <c r="L30" s="55" t="s">
        <v>53</v>
      </c>
      <c r="R30" s="68" t="s">
        <v>153</v>
      </c>
      <c r="S30" s="68" t="s">
        <v>154</v>
      </c>
      <c r="T30" s="63" t="s">
        <v>133</v>
      </c>
    </row>
    <row r="31" spans="1:20" ht="17.25" hidden="1" customHeight="1" x14ac:dyDescent="0.25">
      <c r="A31" s="16"/>
      <c r="B31" s="386"/>
      <c r="C31" s="389"/>
      <c r="D31" s="186" t="s">
        <v>178</v>
      </c>
      <c r="E31" s="138"/>
      <c r="F31" s="231"/>
      <c r="G31" s="16"/>
      <c r="H31" s="19">
        <v>22</v>
      </c>
      <c r="I31" s="54" t="s">
        <v>178</v>
      </c>
      <c r="J31" s="36" t="s">
        <v>95</v>
      </c>
      <c r="K31" s="54" t="s">
        <v>133</v>
      </c>
      <c r="L31" s="55" t="s">
        <v>53</v>
      </c>
      <c r="R31" s="68" t="s">
        <v>26</v>
      </c>
      <c r="S31" s="68" t="s">
        <v>151</v>
      </c>
      <c r="T31" s="63" t="s">
        <v>133</v>
      </c>
    </row>
    <row r="32" spans="1:20" ht="17.25" hidden="1" customHeight="1" x14ac:dyDescent="0.25">
      <c r="A32" s="16"/>
      <c r="B32" s="386"/>
      <c r="C32" s="389"/>
      <c r="D32" s="186" t="s">
        <v>43</v>
      </c>
      <c r="E32" s="138"/>
      <c r="F32" s="231"/>
      <c r="G32" s="16"/>
      <c r="H32" s="19">
        <v>23</v>
      </c>
      <c r="I32" s="54" t="s">
        <v>43</v>
      </c>
      <c r="J32" s="36" t="s">
        <v>96</v>
      </c>
      <c r="K32" s="54" t="s">
        <v>133</v>
      </c>
      <c r="L32" s="55" t="s">
        <v>53</v>
      </c>
      <c r="R32" s="68" t="s">
        <v>25</v>
      </c>
      <c r="S32" s="68" t="s">
        <v>152</v>
      </c>
      <c r="T32" s="63" t="s">
        <v>133</v>
      </c>
    </row>
    <row r="33" spans="1:20" ht="17.25" hidden="1" customHeight="1" thickBot="1" x14ac:dyDescent="0.3">
      <c r="A33" s="16"/>
      <c r="B33" s="387"/>
      <c r="C33" s="392"/>
      <c r="D33" s="189" t="s">
        <v>209</v>
      </c>
      <c r="E33" s="143"/>
      <c r="F33" s="232"/>
      <c r="G33" s="16"/>
      <c r="H33" s="19">
        <v>24</v>
      </c>
      <c r="I33" s="54" t="s">
        <v>179</v>
      </c>
      <c r="J33" s="36" t="s">
        <v>97</v>
      </c>
      <c r="K33" s="54" t="s">
        <v>133</v>
      </c>
      <c r="L33" s="55" t="s">
        <v>53</v>
      </c>
      <c r="R33" s="68"/>
      <c r="S33" s="68"/>
      <c r="T33" s="63" t="s">
        <v>133</v>
      </c>
    </row>
    <row r="34" spans="1:20" ht="27.75" hidden="1" customHeight="1" x14ac:dyDescent="0.25">
      <c r="A34" s="16"/>
      <c r="B34" s="382" t="s">
        <v>156</v>
      </c>
      <c r="C34" s="393" t="s">
        <v>116</v>
      </c>
      <c r="D34" s="144" t="s">
        <v>180</v>
      </c>
      <c r="E34" s="145"/>
      <c r="F34" s="379">
        <f>SUM(E34:E40)</f>
        <v>0</v>
      </c>
      <c r="G34" s="16"/>
      <c r="H34" s="19">
        <v>25</v>
      </c>
      <c r="I34" s="54" t="s">
        <v>180</v>
      </c>
      <c r="J34" s="36" t="s">
        <v>98</v>
      </c>
      <c r="K34" s="54" t="s">
        <v>133</v>
      </c>
      <c r="L34" s="55" t="s">
        <v>53</v>
      </c>
      <c r="R34" s="68"/>
      <c r="S34" s="68"/>
      <c r="T34" s="63" t="s">
        <v>133</v>
      </c>
    </row>
    <row r="35" spans="1:20" ht="18" hidden="1" customHeight="1" x14ac:dyDescent="0.25">
      <c r="A35" s="16"/>
      <c r="B35" s="383"/>
      <c r="C35" s="394"/>
      <c r="D35" s="139" t="s">
        <v>181</v>
      </c>
      <c r="E35" s="136"/>
      <c r="F35" s="380"/>
      <c r="G35" s="16"/>
      <c r="H35" s="19">
        <v>26</v>
      </c>
      <c r="I35" s="54" t="s">
        <v>181</v>
      </c>
      <c r="J35" s="36" t="s">
        <v>99</v>
      </c>
      <c r="K35" s="54" t="s">
        <v>133</v>
      </c>
      <c r="L35" s="55" t="s">
        <v>53</v>
      </c>
      <c r="R35" s="68"/>
      <c r="S35" s="68"/>
      <c r="T35" s="63" t="s">
        <v>133</v>
      </c>
    </row>
    <row r="36" spans="1:20" ht="41.25" hidden="1" customHeight="1" x14ac:dyDescent="0.25">
      <c r="A36" s="16"/>
      <c r="B36" s="383"/>
      <c r="C36" s="395"/>
      <c r="D36" s="139" t="s">
        <v>182</v>
      </c>
      <c r="E36" s="136"/>
      <c r="F36" s="380"/>
      <c r="G36" s="16"/>
      <c r="H36" s="19">
        <v>27</v>
      </c>
      <c r="I36" s="60" t="s">
        <v>182</v>
      </c>
      <c r="J36" s="36" t="s">
        <v>100</v>
      </c>
      <c r="K36" s="54" t="s">
        <v>133</v>
      </c>
      <c r="L36" s="55" t="s">
        <v>53</v>
      </c>
      <c r="R36" s="68"/>
      <c r="S36" s="68"/>
      <c r="T36" s="63" t="s">
        <v>133</v>
      </c>
    </row>
    <row r="37" spans="1:20" ht="17.25" hidden="1" customHeight="1" x14ac:dyDescent="0.25">
      <c r="A37" s="16"/>
      <c r="B37" s="383"/>
      <c r="C37" s="396" t="s">
        <v>117</v>
      </c>
      <c r="D37" s="139" t="s">
        <v>185</v>
      </c>
      <c r="E37" s="136"/>
      <c r="F37" s="380"/>
      <c r="G37" s="16"/>
      <c r="H37" s="19">
        <v>28</v>
      </c>
      <c r="I37" s="54" t="s">
        <v>185</v>
      </c>
      <c r="J37" s="36" t="s">
        <v>101</v>
      </c>
      <c r="K37" s="54" t="s">
        <v>133</v>
      </c>
      <c r="L37" s="55"/>
      <c r="R37" s="68"/>
      <c r="S37" s="68"/>
      <c r="T37" s="63" t="s">
        <v>133</v>
      </c>
    </row>
    <row r="38" spans="1:20" ht="29.25" hidden="1" customHeight="1" x14ac:dyDescent="0.25">
      <c r="A38" s="16"/>
      <c r="B38" s="383"/>
      <c r="C38" s="395"/>
      <c r="D38" s="139" t="s">
        <v>186</v>
      </c>
      <c r="E38" s="136"/>
      <c r="F38" s="380"/>
      <c r="G38" s="16"/>
      <c r="H38" s="19">
        <v>29</v>
      </c>
      <c r="I38" s="60" t="s">
        <v>186</v>
      </c>
      <c r="J38" s="36" t="s">
        <v>102</v>
      </c>
      <c r="K38" s="54" t="s">
        <v>133</v>
      </c>
      <c r="L38" s="55"/>
      <c r="R38" s="68"/>
      <c r="S38" s="68"/>
      <c r="T38" s="63" t="s">
        <v>133</v>
      </c>
    </row>
    <row r="39" spans="1:20" ht="30.75" hidden="1" customHeight="1" x14ac:dyDescent="0.25">
      <c r="A39" s="16"/>
      <c r="B39" s="383"/>
      <c r="C39" s="396" t="s">
        <v>118</v>
      </c>
      <c r="D39" s="139" t="s">
        <v>121</v>
      </c>
      <c r="E39" s="136"/>
      <c r="F39" s="380"/>
      <c r="G39" s="16"/>
      <c r="H39" s="19">
        <v>30</v>
      </c>
      <c r="I39" s="60" t="s">
        <v>121</v>
      </c>
      <c r="J39" s="36" t="s">
        <v>103</v>
      </c>
      <c r="K39" s="54" t="s">
        <v>133</v>
      </c>
      <c r="L39" s="55"/>
      <c r="R39" s="68"/>
      <c r="S39" s="68"/>
      <c r="T39" s="63" t="s">
        <v>133</v>
      </c>
    </row>
    <row r="40" spans="1:20" ht="40.5" hidden="1" customHeight="1" thickBot="1" x14ac:dyDescent="0.3">
      <c r="A40" s="16"/>
      <c r="B40" s="384"/>
      <c r="C40" s="397"/>
      <c r="D40" s="146" t="s">
        <v>183</v>
      </c>
      <c r="E40" s="147"/>
      <c r="F40" s="381"/>
      <c r="G40" s="16"/>
      <c r="H40" s="19">
        <v>31</v>
      </c>
      <c r="I40" s="60" t="s">
        <v>183</v>
      </c>
      <c r="J40" s="36" t="s">
        <v>104</v>
      </c>
      <c r="K40" s="54" t="s">
        <v>133</v>
      </c>
      <c r="L40" s="55"/>
      <c r="R40" s="68"/>
      <c r="S40" s="68"/>
      <c r="T40" s="63" t="s">
        <v>133</v>
      </c>
    </row>
    <row r="41" spans="1:20" ht="12.75" customHeight="1" x14ac:dyDescent="0.3">
      <c r="A41" s="16"/>
      <c r="B41" s="16"/>
      <c r="C41" s="16"/>
      <c r="D41" s="34"/>
      <c r="E41" s="34"/>
      <c r="F41" s="21"/>
      <c r="G41" s="16"/>
      <c r="H41" s="19"/>
      <c r="I41" s="58"/>
      <c r="J41" s="59"/>
      <c r="K41" s="59"/>
      <c r="L41" s="55" t="s">
        <v>53</v>
      </c>
      <c r="R41" s="68"/>
      <c r="S41" s="68"/>
      <c r="T41" s="63" t="s">
        <v>133</v>
      </c>
    </row>
    <row r="42" spans="1:20" x14ac:dyDescent="0.3">
      <c r="A42" s="16"/>
      <c r="H42" s="19"/>
      <c r="I42" s="58"/>
      <c r="J42" s="59"/>
      <c r="K42" s="59"/>
      <c r="L42" s="55" t="s">
        <v>53</v>
      </c>
    </row>
    <row r="43" spans="1:20" x14ac:dyDescent="0.3">
      <c r="A43" s="16"/>
      <c r="I43" s="59"/>
      <c r="J43" s="59"/>
      <c r="K43" s="59"/>
    </row>
    <row r="44" spans="1:20" x14ac:dyDescent="0.3">
      <c r="A44" s="16"/>
    </row>
    <row r="45" spans="1:20" x14ac:dyDescent="0.3">
      <c r="A45" s="16"/>
    </row>
    <row r="46" spans="1:20" x14ac:dyDescent="0.3">
      <c r="A46" s="16"/>
    </row>
    <row r="47" spans="1:20" x14ac:dyDescent="0.3">
      <c r="A47" s="16"/>
    </row>
    <row r="48" spans="1:20" x14ac:dyDescent="0.3">
      <c r="A48" s="16"/>
    </row>
    <row r="49" spans="1:1" x14ac:dyDescent="0.3">
      <c r="A49" s="16"/>
    </row>
    <row r="50" spans="1:1" x14ac:dyDescent="0.3">
      <c r="A50" s="16"/>
    </row>
    <row r="51" spans="1:1" x14ac:dyDescent="0.3">
      <c r="A51" s="16"/>
    </row>
    <row r="52" spans="1:1" x14ac:dyDescent="0.3">
      <c r="A52" s="16"/>
    </row>
    <row r="53" spans="1:1" x14ac:dyDescent="0.3">
      <c r="A53" s="16"/>
    </row>
    <row r="54" spans="1:1" x14ac:dyDescent="0.3">
      <c r="A54" s="16"/>
    </row>
    <row r="55" spans="1:1" x14ac:dyDescent="0.3">
      <c r="A55" s="16"/>
    </row>
    <row r="56" spans="1:1" x14ac:dyDescent="0.3">
      <c r="A56" s="16"/>
    </row>
    <row r="57" spans="1:1" x14ac:dyDescent="0.3">
      <c r="A57" s="16"/>
    </row>
    <row r="58" spans="1:1" x14ac:dyDescent="0.3">
      <c r="A58" s="16"/>
    </row>
    <row r="59" spans="1:1" x14ac:dyDescent="0.3">
      <c r="A59" s="16"/>
    </row>
    <row r="60" spans="1:1" x14ac:dyDescent="0.3">
      <c r="A60" s="16"/>
    </row>
    <row r="61" spans="1:1" x14ac:dyDescent="0.3">
      <c r="A61" s="16"/>
    </row>
    <row r="62" spans="1:1" x14ac:dyDescent="0.3">
      <c r="A62" s="16"/>
    </row>
    <row r="63" spans="1:1" x14ac:dyDescent="0.3">
      <c r="A63" s="16"/>
    </row>
    <row r="64" spans="1:1" x14ac:dyDescent="0.3">
      <c r="A64" s="16"/>
    </row>
    <row r="65" spans="1:1" x14ac:dyDescent="0.3">
      <c r="A65" s="16"/>
    </row>
    <row r="66" spans="1:1" x14ac:dyDescent="0.3">
      <c r="A66" s="16"/>
    </row>
    <row r="67" spans="1:1" x14ac:dyDescent="0.3">
      <c r="A67" s="16"/>
    </row>
    <row r="68" spans="1:1" x14ac:dyDescent="0.3">
      <c r="A68" s="16"/>
    </row>
    <row r="69" spans="1:1" x14ac:dyDescent="0.3">
      <c r="A69" s="16"/>
    </row>
    <row r="70" spans="1:1" x14ac:dyDescent="0.3">
      <c r="A70" s="16"/>
    </row>
    <row r="71" spans="1:1" x14ac:dyDescent="0.3">
      <c r="A71" s="16"/>
    </row>
    <row r="72" spans="1:1" x14ac:dyDescent="0.3">
      <c r="A72" s="16"/>
    </row>
    <row r="73" spans="1:1" x14ac:dyDescent="0.3">
      <c r="A73" s="16"/>
    </row>
    <row r="74" spans="1:1" x14ac:dyDescent="0.3">
      <c r="A74" s="16"/>
    </row>
    <row r="75" spans="1:1" x14ac:dyDescent="0.3">
      <c r="A75" s="16"/>
    </row>
    <row r="76" spans="1:1" x14ac:dyDescent="0.3">
      <c r="A76" s="16"/>
    </row>
    <row r="77" spans="1:1" x14ac:dyDescent="0.3">
      <c r="A77" s="16"/>
    </row>
    <row r="78" spans="1:1" x14ac:dyDescent="0.3">
      <c r="A78" s="16"/>
    </row>
    <row r="79" spans="1:1" x14ac:dyDescent="0.3">
      <c r="A79" s="16"/>
    </row>
    <row r="80" spans="1:1" x14ac:dyDescent="0.3">
      <c r="A80" s="16"/>
    </row>
    <row r="81" spans="1:1" x14ac:dyDescent="0.3">
      <c r="A81" s="16"/>
    </row>
    <row r="82" spans="1:1" x14ac:dyDescent="0.3">
      <c r="A82" s="16"/>
    </row>
    <row r="83" spans="1:1" x14ac:dyDescent="0.3">
      <c r="A83" s="16"/>
    </row>
    <row r="84" spans="1:1" x14ac:dyDescent="0.3">
      <c r="A84" s="16"/>
    </row>
    <row r="85" spans="1:1" x14ac:dyDescent="0.3">
      <c r="A85" s="16"/>
    </row>
    <row r="86" spans="1:1" x14ac:dyDescent="0.3">
      <c r="A86" s="16"/>
    </row>
    <row r="87" spans="1:1" x14ac:dyDescent="0.3">
      <c r="A87" s="16"/>
    </row>
    <row r="88" spans="1:1" x14ac:dyDescent="0.3">
      <c r="A88" s="16"/>
    </row>
    <row r="89" spans="1:1" x14ac:dyDescent="0.3">
      <c r="A89" s="16"/>
    </row>
    <row r="90" spans="1:1" x14ac:dyDescent="0.3">
      <c r="A90" s="16"/>
    </row>
    <row r="91" spans="1:1" x14ac:dyDescent="0.3">
      <c r="A91" s="16"/>
    </row>
    <row r="92" spans="1:1" x14ac:dyDescent="0.3">
      <c r="A92" s="16"/>
    </row>
    <row r="93" spans="1:1" x14ac:dyDescent="0.3">
      <c r="A93" s="16"/>
    </row>
    <row r="94" spans="1:1" x14ac:dyDescent="0.3">
      <c r="A94" s="16"/>
    </row>
    <row r="95" spans="1:1" x14ac:dyDescent="0.3">
      <c r="A95" s="16"/>
    </row>
    <row r="96" spans="1:1" x14ac:dyDescent="0.3">
      <c r="A96" s="16"/>
    </row>
    <row r="97" spans="1:1" x14ac:dyDescent="0.3">
      <c r="A97" s="16"/>
    </row>
    <row r="98" spans="1:1" x14ac:dyDescent="0.3">
      <c r="A98" s="16"/>
    </row>
    <row r="99" spans="1:1" x14ac:dyDescent="0.3">
      <c r="A99" s="16"/>
    </row>
    <row r="100" spans="1:1" x14ac:dyDescent="0.3">
      <c r="A100" s="16"/>
    </row>
    <row r="101" spans="1:1" x14ac:dyDescent="0.3">
      <c r="A101" s="16"/>
    </row>
    <row r="102" spans="1:1" x14ac:dyDescent="0.3">
      <c r="A102" s="16"/>
    </row>
    <row r="103" spans="1:1" x14ac:dyDescent="0.3">
      <c r="A103" s="16"/>
    </row>
    <row r="104" spans="1:1" x14ac:dyDescent="0.3">
      <c r="A104" s="16"/>
    </row>
    <row r="105" spans="1:1" x14ac:dyDescent="0.3">
      <c r="A105" s="16"/>
    </row>
    <row r="106" spans="1:1" x14ac:dyDescent="0.3">
      <c r="A106" s="16"/>
    </row>
    <row r="107" spans="1:1" x14ac:dyDescent="0.3">
      <c r="A107" s="16"/>
    </row>
    <row r="108" spans="1:1" x14ac:dyDescent="0.3">
      <c r="A108" s="16"/>
    </row>
    <row r="109" spans="1:1" x14ac:dyDescent="0.3">
      <c r="A109" s="16"/>
    </row>
    <row r="110" spans="1:1" x14ac:dyDescent="0.3">
      <c r="A110" s="16"/>
    </row>
    <row r="111" spans="1:1" x14ac:dyDescent="0.3">
      <c r="A111" s="16"/>
    </row>
    <row r="112" spans="1:1" x14ac:dyDescent="0.3">
      <c r="A112" s="16"/>
    </row>
    <row r="113" spans="1:1" x14ac:dyDescent="0.3">
      <c r="A113" s="16"/>
    </row>
    <row r="114" spans="1:1" x14ac:dyDescent="0.3">
      <c r="A114" s="16"/>
    </row>
    <row r="115" spans="1:1" x14ac:dyDescent="0.3">
      <c r="A115" s="16"/>
    </row>
    <row r="116" spans="1:1" x14ac:dyDescent="0.3">
      <c r="A116" s="16"/>
    </row>
    <row r="117" spans="1:1" x14ac:dyDescent="0.3">
      <c r="A117" s="16"/>
    </row>
    <row r="118" spans="1:1" x14ac:dyDescent="0.3">
      <c r="A118" s="16"/>
    </row>
    <row r="119" spans="1:1" x14ac:dyDescent="0.3">
      <c r="A119" s="16"/>
    </row>
    <row r="120" spans="1:1" x14ac:dyDescent="0.3">
      <c r="A120" s="16"/>
    </row>
    <row r="121" spans="1:1" x14ac:dyDescent="0.3">
      <c r="A121" s="16"/>
    </row>
    <row r="122" spans="1:1" x14ac:dyDescent="0.3">
      <c r="A122" s="16"/>
    </row>
    <row r="123" spans="1:1" x14ac:dyDescent="0.3">
      <c r="A123" s="16"/>
    </row>
    <row r="124" spans="1:1" x14ac:dyDescent="0.3">
      <c r="A124" s="16"/>
    </row>
    <row r="125" spans="1:1" x14ac:dyDescent="0.3">
      <c r="A125" s="16"/>
    </row>
  </sheetData>
  <sheetProtection algorithmName="SHA-512" hashValue="KU3yk4XNyYIE6j4j5A94/mtC15P5LHY5V9kUH6G2qySuRcVReALSEl0IYWni3KHHJPp7gj271tfaw6VnqU47Mg==" saltValue="bUjzIsGNQU1WgxxqNBN+yA==" spinCount="100000" sheet="1" objects="1" scenarios="1"/>
  <mergeCells count="28">
    <mergeCell ref="F34:F40"/>
    <mergeCell ref="B34:B40"/>
    <mergeCell ref="B10:B19"/>
    <mergeCell ref="B20:B33"/>
    <mergeCell ref="C20:C22"/>
    <mergeCell ref="C23:C26"/>
    <mergeCell ref="C28:C33"/>
    <mergeCell ref="C34:C36"/>
    <mergeCell ref="C37:C38"/>
    <mergeCell ref="C39:C40"/>
    <mergeCell ref="F10:F19"/>
    <mergeCell ref="C11:C17"/>
    <mergeCell ref="C18:C19"/>
    <mergeCell ref="B9:D9"/>
    <mergeCell ref="R8:T8"/>
    <mergeCell ref="B1:F1"/>
    <mergeCell ref="B3:F3"/>
    <mergeCell ref="B2:F2"/>
    <mergeCell ref="F4:F7"/>
    <mergeCell ref="B4:D4"/>
    <mergeCell ref="B6:D6"/>
    <mergeCell ref="B7:D7"/>
    <mergeCell ref="B8:C8"/>
    <mergeCell ref="I8:K8"/>
    <mergeCell ref="L8:N8"/>
    <mergeCell ref="O8:Q8"/>
    <mergeCell ref="B5:D5"/>
    <mergeCell ref="E9:F9"/>
  </mergeCells>
  <phoneticPr fontId="3" type="noConversion"/>
  <conditionalFormatting sqref="D10:D13 D20:D40 D16:D18">
    <cfRule type="cellIs" dxfId="38" priority="14" stopIfTrue="1" operator="equal">
      <formula>"Ikke i bruk"</formula>
    </cfRule>
  </conditionalFormatting>
  <conditionalFormatting sqref="F4:F6">
    <cfRule type="cellIs" dxfId="37" priority="16" stopIfTrue="1" operator="notEqual">
      <formula>100</formula>
    </cfRule>
  </conditionalFormatting>
  <conditionalFormatting sqref="F10">
    <cfRule type="cellIs" dxfId="36" priority="11" operator="notEqual">
      <formula>$E$5</formula>
    </cfRule>
  </conditionalFormatting>
  <conditionalFormatting sqref="F34:F40">
    <cfRule type="cellIs" dxfId="35" priority="9" operator="notEqual">
      <formula>$E$6</formula>
    </cfRule>
  </conditionalFormatting>
  <conditionalFormatting sqref="B2">
    <cfRule type="cellIs" dxfId="34" priority="8" stopIfTrue="1" operator="equal">
      <formula>2</formula>
    </cfRule>
  </conditionalFormatting>
  <conditionalFormatting sqref="F4:F7">
    <cfRule type="cellIs" dxfId="33" priority="5" operator="lessThan">
      <formula>100</formula>
    </cfRule>
  </conditionalFormatting>
  <conditionalFormatting sqref="D14">
    <cfRule type="cellIs" dxfId="32" priority="3" stopIfTrue="1" operator="equal">
      <formula>"Ikke i bruk"</formula>
    </cfRule>
  </conditionalFormatting>
  <conditionalFormatting sqref="D15">
    <cfRule type="cellIs" dxfId="31" priority="2" stopIfTrue="1" operator="equal">
      <formula>"Ikke i bruk"</formula>
    </cfRule>
  </conditionalFormatting>
  <conditionalFormatting sqref="D19">
    <cfRule type="cellIs" dxfId="30" priority="1" stopIfTrue="1" operator="equal">
      <formula>"Ikke i bruk"</formula>
    </cfRule>
  </conditionalFormatting>
  <pageMargins left="0.78740157480314965" right="0.39370078740157483" top="0.98425196850393704" bottom="0.98425196850393704" header="0.51181102362204722" footer="0.51181102362204722"/>
  <pageSetup paperSize="9" scale="89" orientation="portrait" horizontalDpi="4294967294" verticalDpi="300" r:id="rId1"/>
  <headerFooter alignWithMargins="0">
    <oddHeader>&amp;CHøyeste verdi v4.0</oddHeader>
    <oddFooter>&amp;CCopyright 2011, NHO Service</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indexed="41"/>
    <pageSetUpPr fitToPage="1"/>
  </sheetPr>
  <dimension ref="A1:AB31"/>
  <sheetViews>
    <sheetView showGridLines="0" zoomScaleNormal="100" zoomScalePageLayoutView="150" workbookViewId="0">
      <pane ySplit="4" topLeftCell="A5" activePane="bottomLeft" state="frozen"/>
      <selection pane="bottomLeft" activeCell="F4" sqref="F4"/>
    </sheetView>
  </sheetViews>
  <sheetFormatPr baseColWidth="10" defaultRowHeight="17.399999999999999" x14ac:dyDescent="0.3"/>
  <cols>
    <col min="1" max="1" width="3.88671875" customWidth="1"/>
    <col min="2" max="2" width="7.44140625" style="1" customWidth="1"/>
    <col min="3" max="3" width="19.6640625" style="3" customWidth="1"/>
    <col min="4" max="4" width="43.88671875" bestFit="1" customWidth="1"/>
    <col min="5" max="5" width="6.6640625" customWidth="1"/>
    <col min="6" max="25" width="6.33203125" customWidth="1"/>
    <col min="26" max="26" width="4.33203125" customWidth="1"/>
  </cols>
  <sheetData>
    <row r="1" spans="1:27" ht="62.25" customHeight="1" thickBot="1" x14ac:dyDescent="0.3">
      <c r="A1" s="16"/>
      <c r="B1" s="349" t="s">
        <v>41</v>
      </c>
      <c r="C1" s="350"/>
      <c r="D1" s="350"/>
      <c r="E1" s="350"/>
      <c r="F1" s="350"/>
      <c r="G1" s="350"/>
      <c r="H1" s="350"/>
      <c r="I1" s="350"/>
      <c r="J1" s="350"/>
      <c r="K1" s="350"/>
      <c r="L1" s="350"/>
      <c r="M1" s="350"/>
      <c r="N1" s="350"/>
      <c r="O1" s="350"/>
      <c r="P1" s="350"/>
      <c r="Q1" s="350"/>
      <c r="R1" s="350"/>
      <c r="S1" s="350"/>
      <c r="T1" s="350"/>
      <c r="U1" s="350"/>
      <c r="V1" s="350"/>
      <c r="W1" s="350"/>
      <c r="X1" s="350"/>
      <c r="Y1" s="351"/>
      <c r="Z1" s="16"/>
      <c r="AA1" s="16"/>
    </row>
    <row r="2" spans="1:27" ht="18" thickBot="1" x14ac:dyDescent="0.35">
      <c r="A2" s="16"/>
      <c r="B2" s="404" t="str">
        <f>IF(Leverandører!D2&lt;&gt;"",Navn,"")</f>
        <v/>
      </c>
      <c r="C2" s="405"/>
      <c r="D2" s="405"/>
      <c r="E2" s="405"/>
      <c r="F2" s="405"/>
      <c r="G2" s="405"/>
      <c r="H2" s="405"/>
      <c r="I2" s="405"/>
      <c r="J2" s="405"/>
      <c r="K2" s="405"/>
      <c r="L2" s="405"/>
      <c r="M2" s="405"/>
      <c r="N2" s="405"/>
      <c r="O2" s="406"/>
      <c r="P2" s="102"/>
      <c r="Q2" s="102"/>
      <c r="R2" s="102"/>
      <c r="S2" s="102"/>
      <c r="T2" s="102"/>
      <c r="U2" s="102"/>
      <c r="V2" s="102"/>
      <c r="W2" s="102"/>
      <c r="X2" s="102"/>
      <c r="Y2" s="103"/>
      <c r="Z2" s="16"/>
      <c r="AA2" s="16"/>
    </row>
    <row r="3" spans="1:27" ht="25.5" customHeight="1" x14ac:dyDescent="0.25">
      <c r="A3" s="16"/>
      <c r="B3" s="407"/>
      <c r="C3" s="408"/>
      <c r="D3" s="408"/>
      <c r="E3" s="408"/>
      <c r="F3" s="408"/>
      <c r="G3" s="408"/>
      <c r="H3" s="408"/>
      <c r="I3" s="408"/>
      <c r="J3" s="408"/>
      <c r="K3" s="408"/>
      <c r="L3" s="408"/>
      <c r="M3" s="408"/>
      <c r="N3" s="408"/>
      <c r="O3" s="408"/>
      <c r="P3" s="408"/>
      <c r="Q3" s="408"/>
      <c r="R3" s="408"/>
      <c r="S3" s="408"/>
      <c r="T3" s="408"/>
      <c r="U3" s="408"/>
      <c r="V3" s="408"/>
      <c r="W3" s="408"/>
      <c r="X3" s="408"/>
      <c r="Y3" s="409"/>
      <c r="Z3" s="16"/>
      <c r="AA3" s="16"/>
    </row>
    <row r="4" spans="1:27" ht="28.5" customHeight="1" thickBot="1" x14ac:dyDescent="0.3">
      <c r="A4" s="16"/>
      <c r="B4" s="417" t="str">
        <f>HLOOKUP(Tildeling!$H$7,Tekst,Tildeling!$H$20)</f>
        <v>Evaluer hvert enkelt tildelingskriterium på en skala fra 0 til 10 hvor 0 er ikke oppfylt og 10 er fullstendig oppfylt.</v>
      </c>
      <c r="C4" s="418"/>
      <c r="D4" s="418"/>
      <c r="E4" s="419"/>
      <c r="F4" s="262" t="str">
        <f>IF(Kvalifisering!K8="Kvalifisert","Nr. 1","")</f>
        <v/>
      </c>
      <c r="G4" s="262" t="str">
        <f>IF(Kvalifisering!K9="Kvalifisert","Nr. 2","")</f>
        <v/>
      </c>
      <c r="H4" s="262" t="str">
        <f>IF(Kvalifisering!K10="Kvalifisert","Nr. 3","")</f>
        <v/>
      </c>
      <c r="I4" s="262" t="str">
        <f>IF(Kvalifisering!K11="Kvalifisert","Nr. 4","")</f>
        <v/>
      </c>
      <c r="J4" s="262" t="str">
        <f>IF(Kvalifisering!K12="Kvalifisert","Nr. 5","")</f>
        <v/>
      </c>
      <c r="K4" s="262" t="str">
        <f>IF(Kvalifisering!K13="Kvalifisert","Nr. 6","")</f>
        <v/>
      </c>
      <c r="L4" s="262" t="str">
        <f>IF(Kvalifisering!K14="Kvalifisert","Nr. 7","")</f>
        <v/>
      </c>
      <c r="M4" s="262" t="str">
        <f>IF(Kvalifisering!K15="Kvalifisert","Nr. 8","")</f>
        <v/>
      </c>
      <c r="N4" s="262" t="str">
        <f>IF(Kvalifisering!K16="Kvalifisert","Nr. 9","")</f>
        <v/>
      </c>
      <c r="O4" s="262" t="str">
        <f>IF(Kvalifisering!L16="Kvalifisert","Nr. 10","")</f>
        <v/>
      </c>
      <c r="P4" s="262" t="str">
        <f>IF(Kvalifisering!K18="Kvalifisert","Nr. 11","")</f>
        <v/>
      </c>
      <c r="Q4" s="262" t="str">
        <f>IF(Kvalifisering!K19="Kvalifisert","Nr. 12","")</f>
        <v/>
      </c>
      <c r="R4" s="262" t="str">
        <f>IF(Kvalifisering!K20="Kvalifisert","Nr. 13","")</f>
        <v/>
      </c>
      <c r="S4" s="262" t="str">
        <f>IF(Kvalifisering!K21="Kvalifisert","Nr. 14","")</f>
        <v/>
      </c>
      <c r="T4" s="262" t="str">
        <f>IF(Kvalifisering!K22="Kvalifisert","Nr. 15","")</f>
        <v/>
      </c>
      <c r="U4" s="262" t="str">
        <f>IF(Kvalifisering!K23="Kvalifisert","Nr. 16","")</f>
        <v/>
      </c>
      <c r="V4" s="262" t="str">
        <f>IF(Kvalifisering!K24="Kvalifisert","Nr. 17","")</f>
        <v/>
      </c>
      <c r="W4" s="262" t="str">
        <f>IF(Kvalifisering!K25="Kvalifisert","Nr. 18","")</f>
        <v/>
      </c>
      <c r="X4" s="262" t="str">
        <f>IF(Kvalifisering!K26="Kvalifisert","Nr. 19","")</f>
        <v/>
      </c>
      <c r="Y4" s="262" t="str">
        <f>IF(Kvalifisering!K27="Kvalifisert","Nr. 20","")</f>
        <v/>
      </c>
      <c r="Z4" s="16"/>
      <c r="AA4" s="16"/>
    </row>
    <row r="5" spans="1:27" s="4" customFormat="1" ht="41.25" customHeight="1" thickBot="1" x14ac:dyDescent="0.3">
      <c r="A5" s="22"/>
      <c r="B5" s="410" t="str">
        <f>Tildeling!B10</f>
        <v>Kvalitet</v>
      </c>
      <c r="C5" s="242" t="str">
        <f>Tildeling!C10</f>
        <v>Oppdragsforståelse</v>
      </c>
      <c r="D5" s="187" t="str">
        <f>IF(Tildeling!D10&lt;&gt;"",Tildeling!D10,"")</f>
        <v xml:space="preserve">Bransjekunnskap om relevant brukergrupper, samt leverandørens kortfattet analyse av oppdragsgivers behov </v>
      </c>
      <c r="E5" s="263" t="str">
        <f>IF(Tildeling!E10&gt;0,Tildeling!E10,"")</f>
        <v/>
      </c>
      <c r="F5" s="264"/>
      <c r="G5" s="264"/>
      <c r="H5" s="264"/>
      <c r="I5" s="264"/>
      <c r="J5" s="264"/>
      <c r="K5" s="264"/>
      <c r="L5" s="264"/>
      <c r="M5" s="264"/>
      <c r="N5" s="264"/>
      <c r="O5" s="264"/>
      <c r="P5" s="264"/>
      <c r="Q5" s="264"/>
      <c r="R5" s="264"/>
      <c r="S5" s="264"/>
      <c r="T5" s="264"/>
      <c r="U5" s="264"/>
      <c r="V5" s="264"/>
      <c r="W5" s="264"/>
      <c r="X5" s="264"/>
      <c r="Y5" s="264"/>
      <c r="Z5" s="22"/>
      <c r="AA5" s="22"/>
    </row>
    <row r="6" spans="1:27" s="4" customFormat="1" ht="33.75" customHeight="1" thickBot="1" x14ac:dyDescent="0.3">
      <c r="A6" s="22"/>
      <c r="B6" s="411"/>
      <c r="C6" s="391" t="str">
        <f>Tildeling!C11</f>
        <v>Tjenestens innhold</v>
      </c>
      <c r="D6" s="187" t="str">
        <f>IF(Tildeling!D11&lt;&gt;"",Tildeling!D11,"")</f>
        <v>Overordnet beskrivelse av hvordan oppdraget vil bli løst, herunder operativ organisering av tilbudet</v>
      </c>
      <c r="E6" s="263" t="str">
        <f>IF(Tildeling!E11&gt;0,Tildeling!E11,"")</f>
        <v/>
      </c>
      <c r="F6" s="264"/>
      <c r="G6" s="264"/>
      <c r="H6" s="264"/>
      <c r="I6" s="264"/>
      <c r="J6" s="264"/>
      <c r="K6" s="264"/>
      <c r="L6" s="264"/>
      <c r="M6" s="264"/>
      <c r="N6" s="264"/>
      <c r="O6" s="264"/>
      <c r="P6" s="264"/>
      <c r="Q6" s="264"/>
      <c r="R6" s="264"/>
      <c r="S6" s="264"/>
      <c r="T6" s="264"/>
      <c r="U6" s="264"/>
      <c r="V6" s="264"/>
      <c r="W6" s="264"/>
      <c r="X6" s="264"/>
      <c r="Y6" s="264"/>
      <c r="Z6" s="22"/>
      <c r="AA6" s="22"/>
    </row>
    <row r="7" spans="1:27" s="4" customFormat="1" ht="41.25" customHeight="1" thickBot="1" x14ac:dyDescent="0.3">
      <c r="A7" s="22"/>
      <c r="B7" s="411"/>
      <c r="C7" s="389"/>
      <c r="D7" s="187" t="str">
        <f>IF(Tildeling!D12&lt;&gt;"",Tildeling!D12,"")</f>
        <v xml:space="preserve">Beskrivelse av systemer for helseobservasjon, herunder kartlegging og benyttede metoder for ansattes risikoeksponering </v>
      </c>
      <c r="E7" s="263" t="str">
        <f>IF(Tildeling!E12&gt;0,Tildeling!E12,"")</f>
        <v/>
      </c>
      <c r="F7" s="264"/>
      <c r="G7" s="264"/>
      <c r="H7" s="264"/>
      <c r="I7" s="264"/>
      <c r="J7" s="264"/>
      <c r="K7" s="264"/>
      <c r="L7" s="264"/>
      <c r="M7" s="264"/>
      <c r="N7" s="264"/>
      <c r="O7" s="264"/>
      <c r="P7" s="264"/>
      <c r="Q7" s="264"/>
      <c r="R7" s="264"/>
      <c r="S7" s="264"/>
      <c r="T7" s="264"/>
      <c r="U7" s="264"/>
      <c r="V7" s="264"/>
      <c r="W7" s="264"/>
      <c r="X7" s="264"/>
      <c r="Y7" s="264"/>
      <c r="Z7" s="22"/>
      <c r="AA7" s="22"/>
    </row>
    <row r="8" spans="1:27" s="4" customFormat="1" ht="31.5" customHeight="1" thickBot="1" x14ac:dyDescent="0.3">
      <c r="A8" s="22"/>
      <c r="B8" s="411"/>
      <c r="C8" s="389"/>
      <c r="D8" s="187" t="str">
        <f>IF(Tildeling!D13&lt;&gt;"",Tildeling!D13,"")</f>
        <v>Sykefraværs- og nærværsarbeid for ledere og ansatte</v>
      </c>
      <c r="E8" s="263" t="str">
        <f>IF(Tildeling!E13&gt;0,Tildeling!E13,"")</f>
        <v/>
      </c>
      <c r="F8" s="264"/>
      <c r="G8" s="264"/>
      <c r="H8" s="264"/>
      <c r="I8" s="264"/>
      <c r="J8" s="264"/>
      <c r="K8" s="264"/>
      <c r="L8" s="264"/>
      <c r="M8" s="264"/>
      <c r="N8" s="264"/>
      <c r="O8" s="264"/>
      <c r="P8" s="264"/>
      <c r="Q8" s="264"/>
      <c r="R8" s="264"/>
      <c r="S8" s="264"/>
      <c r="T8" s="264"/>
      <c r="U8" s="264"/>
      <c r="V8" s="264"/>
      <c r="W8" s="264"/>
      <c r="X8" s="264"/>
      <c r="Y8" s="264"/>
      <c r="Z8" s="22"/>
      <c r="AA8" s="22"/>
    </row>
    <row r="9" spans="1:27" s="4" customFormat="1" ht="36" customHeight="1" thickBot="1" x14ac:dyDescent="0.3">
      <c r="A9" s="22"/>
      <c r="B9" s="411"/>
      <c r="C9" s="389"/>
      <c r="D9" s="187" t="str">
        <f>IF(Tildeling!D14&lt;&gt;"",Tildeling!D14,"")</f>
        <v>Involvering og forankring hos kunden, samt dokumentasjonsrutiner på utførte tiltak</v>
      </c>
      <c r="E9" s="263" t="str">
        <f>IF(Tildeling!E14&gt;0,Tildeling!E14,"")</f>
        <v/>
      </c>
      <c r="F9" s="264"/>
      <c r="G9" s="264"/>
      <c r="H9" s="264"/>
      <c r="I9" s="264"/>
      <c r="J9" s="264"/>
      <c r="K9" s="264"/>
      <c r="L9" s="264"/>
      <c r="M9" s="264"/>
      <c r="N9" s="264"/>
      <c r="O9" s="264"/>
      <c r="P9" s="264"/>
      <c r="Q9" s="264"/>
      <c r="R9" s="264"/>
      <c r="S9" s="264"/>
      <c r="T9" s="264"/>
      <c r="U9" s="264"/>
      <c r="V9" s="264"/>
      <c r="W9" s="264"/>
      <c r="X9" s="264"/>
      <c r="Y9" s="264"/>
      <c r="Z9" s="22"/>
      <c r="AA9" s="22"/>
    </row>
    <row r="10" spans="1:27" s="5" customFormat="1" ht="49.5" customHeight="1" thickBot="1" x14ac:dyDescent="0.3">
      <c r="A10" s="20"/>
      <c r="B10" s="411"/>
      <c r="C10" s="389"/>
      <c r="D10" s="187" t="str">
        <f>IF(Tildeling!D15&lt;&gt;"",Tildeling!D15,"")</f>
        <v xml:space="preserve">Tilgjengelighet for brukere, herunder systemer for måling av responstid og vikarordninger/erstatningsløsninger ved sykdom/fravær hos leverandør </v>
      </c>
      <c r="E10" s="263" t="str">
        <f>IF(Tildeling!E15&gt;0,Tildeling!E15,"")</f>
        <v/>
      </c>
      <c r="F10" s="264"/>
      <c r="G10" s="264"/>
      <c r="H10" s="264"/>
      <c r="I10" s="264"/>
      <c r="J10" s="264"/>
      <c r="K10" s="264"/>
      <c r="L10" s="264"/>
      <c r="M10" s="264"/>
      <c r="N10" s="264"/>
      <c r="O10" s="264"/>
      <c r="P10" s="264"/>
      <c r="Q10" s="264"/>
      <c r="R10" s="264"/>
      <c r="S10" s="264"/>
      <c r="T10" s="264"/>
      <c r="U10" s="264"/>
      <c r="V10" s="264"/>
      <c r="W10" s="264"/>
      <c r="X10" s="264"/>
      <c r="Y10" s="264"/>
      <c r="Z10" s="20"/>
      <c r="AA10" s="20"/>
    </row>
    <row r="11" spans="1:27" s="5" customFormat="1" ht="31.5" customHeight="1" thickBot="1" x14ac:dyDescent="0.3">
      <c r="A11" s="20"/>
      <c r="B11" s="411"/>
      <c r="C11" s="389"/>
      <c r="D11" s="187" t="str">
        <f>IF(Tildeling!D16&lt;&gt;"",Tildeling!D16,"")</f>
        <v>Kvaliteter utover de minstekrav som er i oppgitt i kravspesifikasjonen og kontraktskrav</v>
      </c>
      <c r="E11" s="263" t="str">
        <f>IF(Tildeling!E16&gt;0,Tildeling!E16,"")</f>
        <v/>
      </c>
      <c r="F11" s="264"/>
      <c r="G11" s="264"/>
      <c r="H11" s="264"/>
      <c r="I11" s="264"/>
      <c r="J11" s="264"/>
      <c r="K11" s="264"/>
      <c r="L11" s="264"/>
      <c r="M11" s="264"/>
      <c r="N11" s="264"/>
      <c r="O11" s="264"/>
      <c r="P11" s="264"/>
      <c r="Q11" s="264"/>
      <c r="R11" s="264"/>
      <c r="S11" s="264"/>
      <c r="T11" s="264"/>
      <c r="U11" s="264"/>
      <c r="V11" s="264"/>
      <c r="W11" s="264"/>
      <c r="X11" s="264"/>
      <c r="Y11" s="264"/>
      <c r="Z11" s="20"/>
      <c r="AA11" s="20"/>
    </row>
    <row r="12" spans="1:27" s="5" customFormat="1" ht="31.5" customHeight="1" thickBot="1" x14ac:dyDescent="0.3">
      <c r="A12" s="20"/>
      <c r="B12" s="411"/>
      <c r="C12" s="389"/>
      <c r="D12" s="187" t="str">
        <f>IF(Tildeling!D17&lt;&gt;"",Tildeling!D17,"")</f>
        <v>Relevant utstyr tilgjengelig for undersøkelser og oppfølgning</v>
      </c>
      <c r="E12" s="263" t="str">
        <f>IF(Tildeling!E17&gt;0,Tildeling!E17,"")</f>
        <v/>
      </c>
      <c r="F12" s="264"/>
      <c r="G12" s="264"/>
      <c r="H12" s="264"/>
      <c r="I12" s="264"/>
      <c r="J12" s="264"/>
      <c r="K12" s="264"/>
      <c r="L12" s="264"/>
      <c r="M12" s="264"/>
      <c r="N12" s="264"/>
      <c r="O12" s="264"/>
      <c r="P12" s="264"/>
      <c r="Q12" s="264"/>
      <c r="R12" s="264"/>
      <c r="S12" s="264"/>
      <c r="T12" s="264"/>
      <c r="U12" s="264"/>
      <c r="V12" s="264"/>
      <c r="W12" s="264"/>
      <c r="X12" s="264"/>
      <c r="Y12" s="264"/>
      <c r="Z12" s="20"/>
      <c r="AA12" s="20"/>
    </row>
    <row r="13" spans="1:27" s="5" customFormat="1" ht="33" customHeight="1" thickBot="1" x14ac:dyDescent="0.3">
      <c r="A13" s="20"/>
      <c r="B13" s="411"/>
      <c r="C13" s="415" t="str">
        <f>Tildeling!C18</f>
        <v>Kompetanse</v>
      </c>
      <c r="D13" s="187" t="str">
        <f>IF(Tildeling!D18&lt;&gt;"",Tildeling!D18,"")</f>
        <v xml:space="preserve">Faglig nivå til nøkkelpersonell som har internansvar for tilbudet og organisering </v>
      </c>
      <c r="E13" s="263" t="str">
        <f>IF(Tildeling!E18&gt;0,Tildeling!E18,"")</f>
        <v/>
      </c>
      <c r="F13" s="264"/>
      <c r="G13" s="264"/>
      <c r="H13" s="264"/>
      <c r="I13" s="264"/>
      <c r="J13" s="264"/>
      <c r="K13" s="264"/>
      <c r="L13" s="264"/>
      <c r="M13" s="264"/>
      <c r="N13" s="264"/>
      <c r="O13" s="264"/>
      <c r="P13" s="264"/>
      <c r="Q13" s="264"/>
      <c r="R13" s="264"/>
      <c r="S13" s="264"/>
      <c r="T13" s="264"/>
      <c r="U13" s="264"/>
      <c r="V13" s="264"/>
      <c r="W13" s="264"/>
      <c r="X13" s="264"/>
      <c r="Y13" s="264"/>
      <c r="Z13" s="20"/>
      <c r="AA13" s="20"/>
    </row>
    <row r="14" spans="1:27" s="5" customFormat="1" ht="31.5" customHeight="1" thickBot="1" x14ac:dyDescent="0.3">
      <c r="A14" s="20"/>
      <c r="B14" s="412"/>
      <c r="C14" s="416"/>
      <c r="D14" s="189" t="str">
        <f>IF(Tildeling!D19&lt;&gt;"",Tildeling!D19,"")</f>
        <v>Faglig nivå på rådgivere og behandlere, som er tilgjengelig for brukere</v>
      </c>
      <c r="E14" s="265" t="str">
        <f>IF(Tildeling!E19&gt;0,Tildeling!E19,"")</f>
        <v/>
      </c>
      <c r="F14" s="264"/>
      <c r="G14" s="264"/>
      <c r="H14" s="264"/>
      <c r="I14" s="264"/>
      <c r="J14" s="264"/>
      <c r="K14" s="264"/>
      <c r="L14" s="264"/>
      <c r="M14" s="264"/>
      <c r="N14" s="264"/>
      <c r="O14" s="264"/>
      <c r="P14" s="264"/>
      <c r="Q14" s="264"/>
      <c r="R14" s="264"/>
      <c r="S14" s="264"/>
      <c r="T14" s="264"/>
      <c r="U14" s="264"/>
      <c r="V14" s="264"/>
      <c r="W14" s="264"/>
      <c r="X14" s="264"/>
      <c r="Y14" s="264"/>
      <c r="Z14" s="20"/>
      <c r="AA14" s="20"/>
    </row>
    <row r="15" spans="1:27" hidden="1" x14ac:dyDescent="0.3">
      <c r="A15" s="16"/>
      <c r="B15" s="25" t="s">
        <v>27</v>
      </c>
      <c r="C15" s="26"/>
      <c r="D15" s="24"/>
      <c r="E15" s="266" t="str">
        <f>IF(Tildeling!E41&gt;0,Tildeling!E41,"")</f>
        <v/>
      </c>
      <c r="F15" s="267"/>
      <c r="G15" s="267"/>
      <c r="H15" s="267"/>
      <c r="I15" s="267"/>
      <c r="J15" s="267"/>
      <c r="K15" s="267"/>
      <c r="L15" s="267"/>
      <c r="M15" s="267"/>
      <c r="N15" s="267"/>
      <c r="O15" s="267"/>
      <c r="P15" s="267"/>
      <c r="Q15" s="267"/>
      <c r="R15" s="267"/>
      <c r="S15" s="267"/>
      <c r="T15" s="267"/>
      <c r="U15" s="267"/>
      <c r="V15" s="267"/>
      <c r="W15" s="267"/>
      <c r="X15" s="267"/>
      <c r="Y15" s="268"/>
      <c r="Z15" s="16"/>
      <c r="AA15" s="16"/>
    </row>
    <row r="16" spans="1:27" ht="13.2" hidden="1" x14ac:dyDescent="0.25">
      <c r="A16" s="16"/>
      <c r="B16" s="413" t="s">
        <v>30</v>
      </c>
      <c r="C16" s="414"/>
      <c r="D16" s="414"/>
      <c r="E16" s="266" t="str">
        <f>IF(Tildeling!E42&gt;0,Tildeling!E42,"")</f>
        <v/>
      </c>
      <c r="F16" s="269" t="s">
        <v>5</v>
      </c>
      <c r="G16" s="269" t="s">
        <v>6</v>
      </c>
      <c r="H16" s="269" t="s">
        <v>7</v>
      </c>
      <c r="I16" s="269" t="s">
        <v>8</v>
      </c>
      <c r="J16" s="269" t="s">
        <v>9</v>
      </c>
      <c r="K16" s="269" t="s">
        <v>10</v>
      </c>
      <c r="L16" s="269" t="s">
        <v>11</v>
      </c>
      <c r="M16" s="269" t="s">
        <v>12</v>
      </c>
      <c r="N16" s="269" t="s">
        <v>13</v>
      </c>
      <c r="O16" s="269" t="s">
        <v>14</v>
      </c>
      <c r="P16" s="269" t="s">
        <v>15</v>
      </c>
      <c r="Q16" s="269" t="s">
        <v>16</v>
      </c>
      <c r="R16" s="269" t="s">
        <v>17</v>
      </c>
      <c r="S16" s="269" t="s">
        <v>18</v>
      </c>
      <c r="T16" s="269" t="s">
        <v>19</v>
      </c>
      <c r="U16" s="269" t="s">
        <v>20</v>
      </c>
      <c r="V16" s="269" t="s">
        <v>21</v>
      </c>
      <c r="W16" s="269" t="s">
        <v>22</v>
      </c>
      <c r="X16" s="269" t="s">
        <v>23</v>
      </c>
      <c r="Y16" s="270" t="s">
        <v>24</v>
      </c>
      <c r="Z16" s="16"/>
      <c r="AA16" s="16"/>
    </row>
    <row r="17" spans="1:28" ht="18.75" hidden="1" customHeight="1" thickBot="1" x14ac:dyDescent="0.3">
      <c r="A17" s="16"/>
      <c r="B17" s="413"/>
      <c r="C17" s="414"/>
      <c r="D17" s="414"/>
      <c r="E17" s="266" t="str">
        <f>IF(Tildeling!E43&gt;0,Tildeling!E43,"")</f>
        <v/>
      </c>
      <c r="F17" s="271" t="s">
        <v>0</v>
      </c>
      <c r="G17" s="271" t="s">
        <v>0</v>
      </c>
      <c r="H17" s="271" t="s">
        <v>0</v>
      </c>
      <c r="I17" s="271" t="s">
        <v>0</v>
      </c>
      <c r="J17" s="271" t="s">
        <v>0</v>
      </c>
      <c r="K17" s="271" t="s">
        <v>0</v>
      </c>
      <c r="L17" s="271" t="s">
        <v>0</v>
      </c>
      <c r="M17" s="271" t="s">
        <v>0</v>
      </c>
      <c r="N17" s="271" t="s">
        <v>0</v>
      </c>
      <c r="O17" s="271" t="s">
        <v>0</v>
      </c>
      <c r="P17" s="271" t="s">
        <v>0</v>
      </c>
      <c r="Q17" s="271" t="s">
        <v>0</v>
      </c>
      <c r="R17" s="271" t="s">
        <v>0</v>
      </c>
      <c r="S17" s="271" t="s">
        <v>0</v>
      </c>
      <c r="T17" s="271" t="s">
        <v>0</v>
      </c>
      <c r="U17" s="271" t="s">
        <v>0</v>
      </c>
      <c r="V17" s="271" t="s">
        <v>0</v>
      </c>
      <c r="W17" s="271" t="s">
        <v>0</v>
      </c>
      <c r="X17" s="271" t="s">
        <v>0</v>
      </c>
      <c r="Y17" s="272" t="s">
        <v>0</v>
      </c>
      <c r="Z17" s="16"/>
      <c r="AA17" s="16"/>
    </row>
    <row r="18" spans="1:28" ht="17.25" hidden="1" customHeight="1" thickBot="1" x14ac:dyDescent="0.3">
      <c r="A18" s="16"/>
      <c r="B18" s="401" t="str">
        <f>B5</f>
        <v>Kvalitet</v>
      </c>
      <c r="C18" s="235" t="str">
        <f>C5</f>
        <v>Oppdragsforståelse</v>
      </c>
      <c r="D18" s="94" t="str">
        <f>D5</f>
        <v xml:space="preserve">Bransjekunnskap om relevant brukergrupper, samt leverandørens kortfattet analyse av oppdragsgivers behov </v>
      </c>
      <c r="E18" s="266" t="str">
        <f>IF(Tildeling!E10&gt;0,Tildeling!E10,"")</f>
        <v/>
      </c>
      <c r="F18" s="273" t="str">
        <f t="shared" ref="F18:Y18" si="0">IF(F5&lt;&gt;"",F5*$E18/10,"")</f>
        <v/>
      </c>
      <c r="G18" s="273" t="str">
        <f t="shared" si="0"/>
        <v/>
      </c>
      <c r="H18" s="273" t="str">
        <f t="shared" si="0"/>
        <v/>
      </c>
      <c r="I18" s="273" t="str">
        <f t="shared" si="0"/>
        <v/>
      </c>
      <c r="J18" s="273" t="str">
        <f t="shared" si="0"/>
        <v/>
      </c>
      <c r="K18" s="273" t="str">
        <f t="shared" si="0"/>
        <v/>
      </c>
      <c r="L18" s="273" t="str">
        <f t="shared" si="0"/>
        <v/>
      </c>
      <c r="M18" s="273" t="str">
        <f t="shared" si="0"/>
        <v/>
      </c>
      <c r="N18" s="273" t="str">
        <f t="shared" si="0"/>
        <v/>
      </c>
      <c r="O18" s="273" t="str">
        <f t="shared" si="0"/>
        <v/>
      </c>
      <c r="P18" s="273" t="str">
        <f t="shared" si="0"/>
        <v/>
      </c>
      <c r="Q18" s="273" t="str">
        <f t="shared" si="0"/>
        <v/>
      </c>
      <c r="R18" s="273" t="str">
        <f t="shared" si="0"/>
        <v/>
      </c>
      <c r="S18" s="273" t="str">
        <f t="shared" si="0"/>
        <v/>
      </c>
      <c r="T18" s="273" t="str">
        <f t="shared" si="0"/>
        <v/>
      </c>
      <c r="U18" s="273" t="str">
        <f t="shared" si="0"/>
        <v/>
      </c>
      <c r="V18" s="273" t="str">
        <f t="shared" si="0"/>
        <v/>
      </c>
      <c r="W18" s="273" t="str">
        <f t="shared" si="0"/>
        <v/>
      </c>
      <c r="X18" s="273" t="str">
        <f t="shared" si="0"/>
        <v/>
      </c>
      <c r="Y18" s="273" t="str">
        <f t="shared" si="0"/>
        <v/>
      </c>
      <c r="Z18" s="16"/>
      <c r="AA18" s="16"/>
    </row>
    <row r="19" spans="1:28" ht="17.25" hidden="1" customHeight="1" thickBot="1" x14ac:dyDescent="0.3">
      <c r="A19" s="16"/>
      <c r="B19" s="402"/>
      <c r="C19" s="391" t="str">
        <f>C6</f>
        <v>Tjenestens innhold</v>
      </c>
      <c r="D19" s="94" t="str">
        <f t="shared" ref="D19:D27" si="1">D6</f>
        <v>Overordnet beskrivelse av hvordan oppdraget vil bli løst, herunder operativ organisering av tilbudet</v>
      </c>
      <c r="E19" s="266" t="str">
        <f>IF(Tildeling!E11&gt;0,Tildeling!E11,"")</f>
        <v/>
      </c>
      <c r="F19" s="273" t="str">
        <f t="shared" ref="F19:Y19" si="2">IF(F6&lt;&gt;"",F6*$E19/10,"")</f>
        <v/>
      </c>
      <c r="G19" s="273" t="str">
        <f t="shared" si="2"/>
        <v/>
      </c>
      <c r="H19" s="273" t="str">
        <f t="shared" si="2"/>
        <v/>
      </c>
      <c r="I19" s="273" t="str">
        <f t="shared" si="2"/>
        <v/>
      </c>
      <c r="J19" s="273" t="str">
        <f t="shared" si="2"/>
        <v/>
      </c>
      <c r="K19" s="273" t="str">
        <f t="shared" si="2"/>
        <v/>
      </c>
      <c r="L19" s="273" t="str">
        <f t="shared" si="2"/>
        <v/>
      </c>
      <c r="M19" s="273" t="str">
        <f t="shared" si="2"/>
        <v/>
      </c>
      <c r="N19" s="273" t="str">
        <f t="shared" si="2"/>
        <v/>
      </c>
      <c r="O19" s="273" t="str">
        <f t="shared" si="2"/>
        <v/>
      </c>
      <c r="P19" s="273" t="str">
        <f t="shared" si="2"/>
        <v/>
      </c>
      <c r="Q19" s="273" t="str">
        <f t="shared" si="2"/>
        <v/>
      </c>
      <c r="R19" s="273" t="str">
        <f t="shared" si="2"/>
        <v/>
      </c>
      <c r="S19" s="273" t="str">
        <f t="shared" si="2"/>
        <v/>
      </c>
      <c r="T19" s="273" t="str">
        <f t="shared" si="2"/>
        <v/>
      </c>
      <c r="U19" s="273" t="str">
        <f t="shared" si="2"/>
        <v/>
      </c>
      <c r="V19" s="273" t="str">
        <f t="shared" si="2"/>
        <v/>
      </c>
      <c r="W19" s="273" t="str">
        <f t="shared" si="2"/>
        <v/>
      </c>
      <c r="X19" s="273" t="str">
        <f t="shared" si="2"/>
        <v/>
      </c>
      <c r="Y19" s="273" t="str">
        <f t="shared" si="2"/>
        <v/>
      </c>
      <c r="Z19" s="16"/>
      <c r="AA19" s="16"/>
    </row>
    <row r="20" spans="1:28" ht="17.25" hidden="1" customHeight="1" thickBot="1" x14ac:dyDescent="0.3">
      <c r="A20" s="16"/>
      <c r="B20" s="402"/>
      <c r="C20" s="389"/>
      <c r="D20" s="94" t="str">
        <f t="shared" si="1"/>
        <v xml:space="preserve">Beskrivelse av systemer for helseobservasjon, herunder kartlegging og benyttede metoder for ansattes risikoeksponering </v>
      </c>
      <c r="E20" s="266" t="str">
        <f>IF(Tildeling!E12&gt;0,Tildeling!E12,"")</f>
        <v/>
      </c>
      <c r="F20" s="273" t="str">
        <f t="shared" ref="F20:Y20" si="3">IF(F7&lt;&gt;"",F7*$E20/10,"")</f>
        <v/>
      </c>
      <c r="G20" s="273" t="str">
        <f t="shared" si="3"/>
        <v/>
      </c>
      <c r="H20" s="273" t="str">
        <f t="shared" si="3"/>
        <v/>
      </c>
      <c r="I20" s="273" t="str">
        <f t="shared" si="3"/>
        <v/>
      </c>
      <c r="J20" s="273" t="str">
        <f t="shared" si="3"/>
        <v/>
      </c>
      <c r="K20" s="273" t="str">
        <f t="shared" si="3"/>
        <v/>
      </c>
      <c r="L20" s="273" t="str">
        <f t="shared" si="3"/>
        <v/>
      </c>
      <c r="M20" s="273" t="str">
        <f t="shared" si="3"/>
        <v/>
      </c>
      <c r="N20" s="273" t="str">
        <f t="shared" si="3"/>
        <v/>
      </c>
      <c r="O20" s="273" t="str">
        <f t="shared" si="3"/>
        <v/>
      </c>
      <c r="P20" s="273" t="str">
        <f t="shared" si="3"/>
        <v/>
      </c>
      <c r="Q20" s="273" t="str">
        <f t="shared" si="3"/>
        <v/>
      </c>
      <c r="R20" s="273" t="str">
        <f t="shared" si="3"/>
        <v/>
      </c>
      <c r="S20" s="273" t="str">
        <f t="shared" si="3"/>
        <v/>
      </c>
      <c r="T20" s="273" t="str">
        <f t="shared" si="3"/>
        <v/>
      </c>
      <c r="U20" s="273" t="str">
        <f t="shared" si="3"/>
        <v/>
      </c>
      <c r="V20" s="273" t="str">
        <f t="shared" si="3"/>
        <v/>
      </c>
      <c r="W20" s="273" t="str">
        <f t="shared" si="3"/>
        <v/>
      </c>
      <c r="X20" s="273" t="str">
        <f t="shared" si="3"/>
        <v/>
      </c>
      <c r="Y20" s="273" t="str">
        <f t="shared" si="3"/>
        <v/>
      </c>
      <c r="Z20" s="16"/>
      <c r="AA20" s="16"/>
    </row>
    <row r="21" spans="1:28" ht="17.25" hidden="1" customHeight="1" thickBot="1" x14ac:dyDescent="0.3">
      <c r="A21" s="16"/>
      <c r="B21" s="402"/>
      <c r="C21" s="389"/>
      <c r="D21" s="94" t="str">
        <f t="shared" si="1"/>
        <v>Sykefraværs- og nærværsarbeid for ledere og ansatte</v>
      </c>
      <c r="E21" s="266" t="str">
        <f>IF(Tildeling!E13&gt;0,Tildeling!E13,"")</f>
        <v/>
      </c>
      <c r="F21" s="273" t="str">
        <f t="shared" ref="F21:Y21" si="4">IF(F8&lt;&gt;"",F8*$E21/10,"")</f>
        <v/>
      </c>
      <c r="G21" s="273" t="str">
        <f t="shared" si="4"/>
        <v/>
      </c>
      <c r="H21" s="273" t="str">
        <f t="shared" si="4"/>
        <v/>
      </c>
      <c r="I21" s="273" t="str">
        <f t="shared" si="4"/>
        <v/>
      </c>
      <c r="J21" s="273" t="str">
        <f t="shared" si="4"/>
        <v/>
      </c>
      <c r="K21" s="273" t="str">
        <f t="shared" si="4"/>
        <v/>
      </c>
      <c r="L21" s="273" t="str">
        <f t="shared" si="4"/>
        <v/>
      </c>
      <c r="M21" s="273" t="str">
        <f t="shared" si="4"/>
        <v/>
      </c>
      <c r="N21" s="273" t="str">
        <f t="shared" si="4"/>
        <v/>
      </c>
      <c r="O21" s="273" t="str">
        <f t="shared" si="4"/>
        <v/>
      </c>
      <c r="P21" s="273" t="str">
        <f t="shared" si="4"/>
        <v/>
      </c>
      <c r="Q21" s="273" t="str">
        <f t="shared" si="4"/>
        <v/>
      </c>
      <c r="R21" s="273" t="str">
        <f t="shared" si="4"/>
        <v/>
      </c>
      <c r="S21" s="273" t="str">
        <f t="shared" si="4"/>
        <v/>
      </c>
      <c r="T21" s="273" t="str">
        <f t="shared" si="4"/>
        <v/>
      </c>
      <c r="U21" s="273" t="str">
        <f t="shared" si="4"/>
        <v/>
      </c>
      <c r="V21" s="273" t="str">
        <f t="shared" si="4"/>
        <v/>
      </c>
      <c r="W21" s="273" t="str">
        <f t="shared" si="4"/>
        <v/>
      </c>
      <c r="X21" s="273" t="str">
        <f t="shared" si="4"/>
        <v/>
      </c>
      <c r="Y21" s="273" t="str">
        <f t="shared" si="4"/>
        <v/>
      </c>
      <c r="Z21" s="16"/>
      <c r="AA21" s="16"/>
    </row>
    <row r="22" spans="1:28" ht="17.25" hidden="1" customHeight="1" thickBot="1" x14ac:dyDescent="0.3">
      <c r="A22" s="16"/>
      <c r="B22" s="402"/>
      <c r="C22" s="389"/>
      <c r="D22" s="94" t="str">
        <f t="shared" si="1"/>
        <v>Involvering og forankring hos kunden, samt dokumentasjonsrutiner på utførte tiltak</v>
      </c>
      <c r="E22" s="266" t="str">
        <f>IF(Tildeling!E14&gt;0,Tildeling!E14,"")</f>
        <v/>
      </c>
      <c r="F22" s="273" t="str">
        <f t="shared" ref="F22:Y22" si="5">IF(F9&lt;&gt;"",F9*$E22/10,"")</f>
        <v/>
      </c>
      <c r="G22" s="273" t="str">
        <f t="shared" si="5"/>
        <v/>
      </c>
      <c r="H22" s="273" t="str">
        <f t="shared" si="5"/>
        <v/>
      </c>
      <c r="I22" s="273" t="str">
        <f t="shared" si="5"/>
        <v/>
      </c>
      <c r="J22" s="273" t="str">
        <f t="shared" si="5"/>
        <v/>
      </c>
      <c r="K22" s="273" t="str">
        <f t="shared" si="5"/>
        <v/>
      </c>
      <c r="L22" s="273" t="str">
        <f t="shared" si="5"/>
        <v/>
      </c>
      <c r="M22" s="273" t="str">
        <f t="shared" si="5"/>
        <v/>
      </c>
      <c r="N22" s="273" t="str">
        <f t="shared" si="5"/>
        <v/>
      </c>
      <c r="O22" s="273" t="str">
        <f t="shared" si="5"/>
        <v/>
      </c>
      <c r="P22" s="273" t="str">
        <f t="shared" si="5"/>
        <v/>
      </c>
      <c r="Q22" s="273" t="str">
        <f t="shared" si="5"/>
        <v/>
      </c>
      <c r="R22" s="273" t="str">
        <f t="shared" si="5"/>
        <v/>
      </c>
      <c r="S22" s="273" t="str">
        <f t="shared" si="5"/>
        <v/>
      </c>
      <c r="T22" s="273" t="str">
        <f t="shared" si="5"/>
        <v/>
      </c>
      <c r="U22" s="273" t="str">
        <f t="shared" si="5"/>
        <v/>
      </c>
      <c r="V22" s="273" t="str">
        <f t="shared" si="5"/>
        <v/>
      </c>
      <c r="W22" s="273" t="str">
        <f t="shared" si="5"/>
        <v/>
      </c>
      <c r="X22" s="273" t="str">
        <f t="shared" si="5"/>
        <v/>
      </c>
      <c r="Y22" s="273" t="str">
        <f t="shared" si="5"/>
        <v/>
      </c>
      <c r="Z22" s="16"/>
      <c r="AA22" s="16"/>
    </row>
    <row r="23" spans="1:28" ht="17.25" hidden="1" customHeight="1" thickBot="1" x14ac:dyDescent="0.3">
      <c r="A23" s="16"/>
      <c r="B23" s="402"/>
      <c r="C23" s="389"/>
      <c r="D23" s="94" t="str">
        <f t="shared" si="1"/>
        <v xml:space="preserve">Tilgjengelighet for brukere, herunder systemer for måling av responstid og vikarordninger/erstatningsløsninger ved sykdom/fravær hos leverandør </v>
      </c>
      <c r="E23" s="266" t="str">
        <f>IF(Tildeling!E15&gt;0,Tildeling!E15,"")</f>
        <v/>
      </c>
      <c r="F23" s="273" t="str">
        <f t="shared" ref="F23:Y23" si="6">IF(F10&lt;&gt;"",F10*$E23/10,"")</f>
        <v/>
      </c>
      <c r="G23" s="273" t="str">
        <f t="shared" si="6"/>
        <v/>
      </c>
      <c r="H23" s="273" t="str">
        <f t="shared" si="6"/>
        <v/>
      </c>
      <c r="I23" s="273" t="str">
        <f t="shared" si="6"/>
        <v/>
      </c>
      <c r="J23" s="273" t="str">
        <f t="shared" si="6"/>
        <v/>
      </c>
      <c r="K23" s="273" t="str">
        <f t="shared" si="6"/>
        <v/>
      </c>
      <c r="L23" s="273" t="str">
        <f t="shared" si="6"/>
        <v/>
      </c>
      <c r="M23" s="273" t="str">
        <f t="shared" si="6"/>
        <v/>
      </c>
      <c r="N23" s="273" t="str">
        <f t="shared" si="6"/>
        <v/>
      </c>
      <c r="O23" s="273" t="str">
        <f t="shared" si="6"/>
        <v/>
      </c>
      <c r="P23" s="273" t="str">
        <f t="shared" si="6"/>
        <v/>
      </c>
      <c r="Q23" s="273" t="str">
        <f t="shared" si="6"/>
        <v/>
      </c>
      <c r="R23" s="273" t="str">
        <f t="shared" si="6"/>
        <v/>
      </c>
      <c r="S23" s="273" t="str">
        <f t="shared" si="6"/>
        <v/>
      </c>
      <c r="T23" s="273" t="str">
        <f t="shared" si="6"/>
        <v/>
      </c>
      <c r="U23" s="273" t="str">
        <f t="shared" si="6"/>
        <v/>
      </c>
      <c r="V23" s="273" t="str">
        <f t="shared" si="6"/>
        <v/>
      </c>
      <c r="W23" s="273" t="str">
        <f t="shared" si="6"/>
        <v/>
      </c>
      <c r="X23" s="273" t="str">
        <f t="shared" si="6"/>
        <v/>
      </c>
      <c r="Y23" s="273" t="str">
        <f t="shared" si="6"/>
        <v/>
      </c>
      <c r="Z23" s="16"/>
      <c r="AA23" s="16"/>
    </row>
    <row r="24" spans="1:28" ht="17.25" hidden="1" customHeight="1" thickBot="1" x14ac:dyDescent="0.3">
      <c r="A24" s="16"/>
      <c r="B24" s="402"/>
      <c r="C24" s="389"/>
      <c r="D24" s="94" t="str">
        <f t="shared" si="1"/>
        <v>Kvaliteter utover de minstekrav som er i oppgitt i kravspesifikasjonen og kontraktskrav</v>
      </c>
      <c r="E24" s="266" t="str">
        <f>IF(Tildeling!E16&gt;0,Tildeling!E16,"")</f>
        <v/>
      </c>
      <c r="F24" s="273" t="str">
        <f t="shared" ref="F24:Y24" si="7">IF(F11&lt;&gt;"",F11*$E24/10,"")</f>
        <v/>
      </c>
      <c r="G24" s="273" t="str">
        <f t="shared" si="7"/>
        <v/>
      </c>
      <c r="H24" s="273" t="str">
        <f t="shared" si="7"/>
        <v/>
      </c>
      <c r="I24" s="273" t="str">
        <f t="shared" si="7"/>
        <v/>
      </c>
      <c r="J24" s="273" t="str">
        <f t="shared" si="7"/>
        <v/>
      </c>
      <c r="K24" s="273" t="str">
        <f t="shared" si="7"/>
        <v/>
      </c>
      <c r="L24" s="273" t="str">
        <f t="shared" si="7"/>
        <v/>
      </c>
      <c r="M24" s="273" t="str">
        <f t="shared" si="7"/>
        <v/>
      </c>
      <c r="N24" s="273" t="str">
        <f t="shared" si="7"/>
        <v/>
      </c>
      <c r="O24" s="273" t="str">
        <f t="shared" si="7"/>
        <v/>
      </c>
      <c r="P24" s="273" t="str">
        <f t="shared" si="7"/>
        <v/>
      </c>
      <c r="Q24" s="273" t="str">
        <f t="shared" si="7"/>
        <v/>
      </c>
      <c r="R24" s="273" t="str">
        <f t="shared" si="7"/>
        <v/>
      </c>
      <c r="S24" s="273" t="str">
        <f t="shared" si="7"/>
        <v/>
      </c>
      <c r="T24" s="273" t="str">
        <f t="shared" si="7"/>
        <v/>
      </c>
      <c r="U24" s="273" t="str">
        <f t="shared" si="7"/>
        <v/>
      </c>
      <c r="V24" s="273" t="str">
        <f t="shared" si="7"/>
        <v/>
      </c>
      <c r="W24" s="273" t="str">
        <f t="shared" si="7"/>
        <v/>
      </c>
      <c r="X24" s="273" t="str">
        <f t="shared" si="7"/>
        <v/>
      </c>
      <c r="Y24" s="273" t="str">
        <f t="shared" si="7"/>
        <v/>
      </c>
      <c r="Z24" s="16"/>
      <c r="AA24" s="16"/>
    </row>
    <row r="25" spans="1:28" ht="17.25" hidden="1" customHeight="1" thickBot="1" x14ac:dyDescent="0.3">
      <c r="A25" s="16"/>
      <c r="B25" s="402"/>
      <c r="C25" s="390"/>
      <c r="D25" s="94" t="str">
        <f t="shared" si="1"/>
        <v>Relevant utstyr tilgjengelig for undersøkelser og oppfølgning</v>
      </c>
      <c r="E25" s="266" t="str">
        <f>IF(Tildeling!E17&gt;0,Tildeling!E17,"")</f>
        <v/>
      </c>
      <c r="F25" s="273" t="str">
        <f t="shared" ref="F25:Y25" si="8">IF(F12&lt;&gt;"",F12*$E25/10,"")</f>
        <v/>
      </c>
      <c r="G25" s="273" t="str">
        <f t="shared" si="8"/>
        <v/>
      </c>
      <c r="H25" s="273" t="str">
        <f t="shared" si="8"/>
        <v/>
      </c>
      <c r="I25" s="273" t="str">
        <f t="shared" si="8"/>
        <v/>
      </c>
      <c r="J25" s="273" t="str">
        <f t="shared" si="8"/>
        <v/>
      </c>
      <c r="K25" s="273" t="str">
        <f t="shared" si="8"/>
        <v/>
      </c>
      <c r="L25" s="273" t="str">
        <f t="shared" si="8"/>
        <v/>
      </c>
      <c r="M25" s="273" t="str">
        <f t="shared" si="8"/>
        <v/>
      </c>
      <c r="N25" s="273" t="str">
        <f t="shared" si="8"/>
        <v/>
      </c>
      <c r="O25" s="273" t="str">
        <f t="shared" si="8"/>
        <v/>
      </c>
      <c r="P25" s="273" t="str">
        <f t="shared" si="8"/>
        <v/>
      </c>
      <c r="Q25" s="273" t="str">
        <f t="shared" si="8"/>
        <v/>
      </c>
      <c r="R25" s="273" t="str">
        <f t="shared" si="8"/>
        <v/>
      </c>
      <c r="S25" s="273" t="str">
        <f t="shared" si="8"/>
        <v/>
      </c>
      <c r="T25" s="273" t="str">
        <f t="shared" si="8"/>
        <v/>
      </c>
      <c r="U25" s="273" t="str">
        <f t="shared" si="8"/>
        <v/>
      </c>
      <c r="V25" s="273" t="str">
        <f t="shared" si="8"/>
        <v/>
      </c>
      <c r="W25" s="273" t="str">
        <f t="shared" si="8"/>
        <v/>
      </c>
      <c r="X25" s="273" t="str">
        <f t="shared" si="8"/>
        <v/>
      </c>
      <c r="Y25" s="273" t="str">
        <f t="shared" si="8"/>
        <v/>
      </c>
      <c r="Z25" s="16"/>
      <c r="AA25" s="16"/>
    </row>
    <row r="26" spans="1:28" ht="17.25" hidden="1" customHeight="1" thickBot="1" x14ac:dyDescent="0.3">
      <c r="A26" s="16"/>
      <c r="B26" s="402"/>
      <c r="C26" s="391" t="str">
        <f>$C$18</f>
        <v>Oppdragsforståelse</v>
      </c>
      <c r="D26" s="94" t="str">
        <f t="shared" si="1"/>
        <v xml:space="preserve">Faglig nivå til nøkkelpersonell som har internansvar for tilbudet og organisering </v>
      </c>
      <c r="E26" s="266" t="str">
        <f>IF(Tildeling!E18&gt;0,Tildeling!E18,"")</f>
        <v/>
      </c>
      <c r="F26" s="273" t="str">
        <f t="shared" ref="F26:Y26" si="9">IF(F14&lt;&gt;"",F14*$E26/10,"")</f>
        <v/>
      </c>
      <c r="G26" s="273" t="str">
        <f t="shared" si="9"/>
        <v/>
      </c>
      <c r="H26" s="273" t="str">
        <f t="shared" si="9"/>
        <v/>
      </c>
      <c r="I26" s="273" t="str">
        <f t="shared" si="9"/>
        <v/>
      </c>
      <c r="J26" s="273" t="str">
        <f t="shared" si="9"/>
        <v/>
      </c>
      <c r="K26" s="273" t="str">
        <f t="shared" si="9"/>
        <v/>
      </c>
      <c r="L26" s="273" t="str">
        <f t="shared" si="9"/>
        <v/>
      </c>
      <c r="M26" s="273" t="str">
        <f t="shared" si="9"/>
        <v/>
      </c>
      <c r="N26" s="273" t="str">
        <f t="shared" si="9"/>
        <v/>
      </c>
      <c r="O26" s="273" t="str">
        <f t="shared" si="9"/>
        <v/>
      </c>
      <c r="P26" s="273" t="str">
        <f t="shared" si="9"/>
        <v/>
      </c>
      <c r="Q26" s="273" t="str">
        <f t="shared" si="9"/>
        <v/>
      </c>
      <c r="R26" s="273" t="str">
        <f t="shared" si="9"/>
        <v/>
      </c>
      <c r="S26" s="273" t="str">
        <f t="shared" si="9"/>
        <v/>
      </c>
      <c r="T26" s="273" t="str">
        <f t="shared" si="9"/>
        <v/>
      </c>
      <c r="U26" s="273" t="str">
        <f t="shared" si="9"/>
        <v/>
      </c>
      <c r="V26" s="273" t="str">
        <f t="shared" si="9"/>
        <v/>
      </c>
      <c r="W26" s="273" t="str">
        <f t="shared" si="9"/>
        <v/>
      </c>
      <c r="X26" s="273" t="str">
        <f t="shared" si="9"/>
        <v/>
      </c>
      <c r="Y26" s="273" t="str">
        <f t="shared" si="9"/>
        <v/>
      </c>
      <c r="Z26" s="16"/>
      <c r="AA26" s="16"/>
    </row>
    <row r="27" spans="1:28" ht="17.25" hidden="1" customHeight="1" x14ac:dyDescent="0.25">
      <c r="A27" s="16"/>
      <c r="B27" s="403"/>
      <c r="C27" s="390"/>
      <c r="D27" s="94" t="str">
        <f t="shared" si="1"/>
        <v>Faglig nivå på rådgivere og behandlere, som er tilgjengelig for brukere</v>
      </c>
      <c r="E27" s="266" t="str">
        <f>IF(Tildeling!E19&gt;0,Tildeling!E19,"")</f>
        <v/>
      </c>
      <c r="F27" s="273" t="str">
        <f t="shared" ref="F27:Y27" si="10">IF(F15&lt;&gt;"",F15*$E27/10,"")</f>
        <v/>
      </c>
      <c r="G27" s="273" t="str">
        <f t="shared" si="10"/>
        <v/>
      </c>
      <c r="H27" s="273" t="str">
        <f t="shared" si="10"/>
        <v/>
      </c>
      <c r="I27" s="273" t="str">
        <f t="shared" si="10"/>
        <v/>
      </c>
      <c r="J27" s="273" t="str">
        <f t="shared" si="10"/>
        <v/>
      </c>
      <c r="K27" s="273" t="str">
        <f t="shared" si="10"/>
        <v/>
      </c>
      <c r="L27" s="273" t="str">
        <f t="shared" si="10"/>
        <v/>
      </c>
      <c r="M27" s="273" t="str">
        <f t="shared" si="10"/>
        <v/>
      </c>
      <c r="N27" s="273" t="str">
        <f t="shared" si="10"/>
        <v/>
      </c>
      <c r="O27" s="273" t="str">
        <f t="shared" si="10"/>
        <v/>
      </c>
      <c r="P27" s="273" t="str">
        <f t="shared" si="10"/>
        <v/>
      </c>
      <c r="Q27" s="273" t="str">
        <f t="shared" si="10"/>
        <v/>
      </c>
      <c r="R27" s="273" t="str">
        <f t="shared" si="10"/>
        <v/>
      </c>
      <c r="S27" s="273" t="str">
        <f t="shared" si="10"/>
        <v/>
      </c>
      <c r="T27" s="273" t="str">
        <f t="shared" si="10"/>
        <v/>
      </c>
      <c r="U27" s="273" t="str">
        <f t="shared" si="10"/>
        <v/>
      </c>
      <c r="V27" s="273" t="str">
        <f t="shared" si="10"/>
        <v/>
      </c>
      <c r="W27" s="273" t="str">
        <f t="shared" si="10"/>
        <v/>
      </c>
      <c r="X27" s="273" t="str">
        <f t="shared" si="10"/>
        <v/>
      </c>
      <c r="Y27" s="273" t="str">
        <f t="shared" si="10"/>
        <v/>
      </c>
      <c r="Z27" s="16"/>
      <c r="AA27" s="16"/>
    </row>
    <row r="28" spans="1:28" s="3" customFormat="1" x14ac:dyDescent="0.3">
      <c r="A28" s="23"/>
      <c r="B28" s="165"/>
      <c r="C28" s="166"/>
      <c r="D28" s="120" t="s">
        <v>206</v>
      </c>
      <c r="E28" s="121" t="str">
        <f t="shared" ref="E28:Y28" si="11">IF(SUM(E18:E27)&lt;&gt;0,SUM(E18:E27),"")</f>
        <v/>
      </c>
      <c r="F28" s="121" t="str">
        <f t="shared" si="11"/>
        <v/>
      </c>
      <c r="G28" s="121" t="str">
        <f t="shared" si="11"/>
        <v/>
      </c>
      <c r="H28" s="121" t="str">
        <f t="shared" si="11"/>
        <v/>
      </c>
      <c r="I28" s="121" t="str">
        <f t="shared" si="11"/>
        <v/>
      </c>
      <c r="J28" s="121" t="str">
        <f t="shared" si="11"/>
        <v/>
      </c>
      <c r="K28" s="121" t="str">
        <f t="shared" si="11"/>
        <v/>
      </c>
      <c r="L28" s="121" t="str">
        <f t="shared" si="11"/>
        <v/>
      </c>
      <c r="M28" s="121" t="str">
        <f t="shared" si="11"/>
        <v/>
      </c>
      <c r="N28" s="121" t="str">
        <f t="shared" si="11"/>
        <v/>
      </c>
      <c r="O28" s="121" t="str">
        <f t="shared" si="11"/>
        <v/>
      </c>
      <c r="P28" s="121" t="str">
        <f t="shared" si="11"/>
        <v/>
      </c>
      <c r="Q28" s="121" t="str">
        <f t="shared" si="11"/>
        <v/>
      </c>
      <c r="R28" s="121" t="str">
        <f t="shared" si="11"/>
        <v/>
      </c>
      <c r="S28" s="121" t="str">
        <f t="shared" si="11"/>
        <v/>
      </c>
      <c r="T28" s="121" t="str">
        <f t="shared" si="11"/>
        <v/>
      </c>
      <c r="U28" s="121" t="str">
        <f t="shared" si="11"/>
        <v/>
      </c>
      <c r="V28" s="121" t="str">
        <f t="shared" si="11"/>
        <v/>
      </c>
      <c r="W28" s="121" t="str">
        <f t="shared" si="11"/>
        <v/>
      </c>
      <c r="X28" s="121" t="str">
        <f t="shared" si="11"/>
        <v/>
      </c>
      <c r="Y28" s="121" t="str">
        <f t="shared" si="11"/>
        <v/>
      </c>
      <c r="Z28" s="23"/>
      <c r="AA28" s="23"/>
    </row>
    <row r="29" spans="1:28" x14ac:dyDescent="0.3">
      <c r="A29" s="16"/>
      <c r="B29" s="165"/>
      <c r="C29" s="166"/>
      <c r="D29" s="120" t="s">
        <v>211</v>
      </c>
      <c r="E29" s="121"/>
      <c r="F29" s="121" t="str">
        <f>IF(F28&lt;&gt;"",F28/(MAX($F$28:$Y$28))*$E$28,"")</f>
        <v/>
      </c>
      <c r="G29" s="121" t="str">
        <f t="shared" ref="G29:Y29" si="12">IF(G28&lt;&gt;"",G28/(MAX($F$28:$Y$28))*$E$28,"")</f>
        <v/>
      </c>
      <c r="H29" s="121" t="str">
        <f t="shared" si="12"/>
        <v/>
      </c>
      <c r="I29" s="121" t="str">
        <f t="shared" si="12"/>
        <v/>
      </c>
      <c r="J29" s="121" t="str">
        <f t="shared" si="12"/>
        <v/>
      </c>
      <c r="K29" s="121" t="str">
        <f t="shared" si="12"/>
        <v/>
      </c>
      <c r="L29" s="121" t="str">
        <f t="shared" si="12"/>
        <v/>
      </c>
      <c r="M29" s="121" t="str">
        <f t="shared" si="12"/>
        <v/>
      </c>
      <c r="N29" s="121" t="str">
        <f t="shared" si="12"/>
        <v/>
      </c>
      <c r="O29" s="121" t="str">
        <f t="shared" si="12"/>
        <v/>
      </c>
      <c r="P29" s="121" t="str">
        <f t="shared" si="12"/>
        <v/>
      </c>
      <c r="Q29" s="121" t="str">
        <f t="shared" si="12"/>
        <v/>
      </c>
      <c r="R29" s="121" t="str">
        <f t="shared" si="12"/>
        <v/>
      </c>
      <c r="S29" s="121" t="str">
        <f t="shared" si="12"/>
        <v/>
      </c>
      <c r="T29" s="121" t="str">
        <f t="shared" si="12"/>
        <v/>
      </c>
      <c r="U29" s="121" t="str">
        <f t="shared" si="12"/>
        <v/>
      </c>
      <c r="V29" s="121" t="str">
        <f t="shared" si="12"/>
        <v/>
      </c>
      <c r="W29" s="121" t="str">
        <f t="shared" si="12"/>
        <v/>
      </c>
      <c r="X29" s="121" t="str">
        <f t="shared" si="12"/>
        <v/>
      </c>
      <c r="Y29" s="121" t="str">
        <f t="shared" si="12"/>
        <v/>
      </c>
      <c r="Z29" s="16"/>
      <c r="AA29" s="16"/>
      <c r="AB29" s="16"/>
    </row>
    <row r="30" spans="1:28" hidden="1" x14ac:dyDescent="0.3">
      <c r="B30" s="122"/>
      <c r="C30" s="123"/>
      <c r="D30" s="124" t="s">
        <v>48</v>
      </c>
      <c r="E30" s="125" t="e">
        <f>IF(SUM(#REF!)&lt;&gt;0,SUM(#REF!),"")</f>
        <v>#REF!</v>
      </c>
      <c r="F30" s="125" t="e">
        <f>IF(SUM(#REF!)&lt;&gt;0,SUM(#REF!),"")</f>
        <v>#REF!</v>
      </c>
      <c r="G30" s="125" t="e">
        <f>IF(SUM(#REF!)&lt;&gt;0,SUM(#REF!),"")</f>
        <v>#REF!</v>
      </c>
      <c r="H30" s="125" t="e">
        <f>IF(SUM(#REF!)&lt;&gt;0,SUM(#REF!),"")</f>
        <v>#REF!</v>
      </c>
      <c r="I30" s="125" t="e">
        <f>IF(SUM(#REF!)&lt;&gt;0,SUM(#REF!),"")</f>
        <v>#REF!</v>
      </c>
      <c r="J30" s="125" t="e">
        <f>IF(SUM(#REF!)&lt;&gt;0,SUM(#REF!),"")</f>
        <v>#REF!</v>
      </c>
      <c r="K30" s="125" t="e">
        <f>IF(SUM(#REF!)&lt;&gt;0,SUM(#REF!),"")</f>
        <v>#REF!</v>
      </c>
      <c r="L30" s="125" t="e">
        <f>IF(SUM(#REF!)&lt;&gt;0,SUM(#REF!),"")</f>
        <v>#REF!</v>
      </c>
      <c r="M30" s="125" t="e">
        <f>IF(SUM(#REF!)&lt;&gt;0,SUM(#REF!),"")</f>
        <v>#REF!</v>
      </c>
      <c r="N30" s="125" t="e">
        <f>IF(SUM(#REF!)&lt;&gt;0,SUM(#REF!),"")</f>
        <v>#REF!</v>
      </c>
      <c r="O30" s="125" t="e">
        <f>IF(SUM(#REF!)&lt;&gt;0,SUM(#REF!),"")</f>
        <v>#REF!</v>
      </c>
      <c r="P30" s="125" t="e">
        <f>IF(SUM(#REF!)&lt;&gt;0,SUM(#REF!),"")</f>
        <v>#REF!</v>
      </c>
      <c r="Q30" s="125" t="e">
        <f>IF(SUM(#REF!)&lt;&gt;0,SUM(#REF!),"")</f>
        <v>#REF!</v>
      </c>
      <c r="R30" s="125" t="e">
        <f>IF(SUM(#REF!)&lt;&gt;0,SUM(#REF!),"")</f>
        <v>#REF!</v>
      </c>
      <c r="S30" s="125" t="e">
        <f>IF(SUM(#REF!)&lt;&gt;0,SUM(#REF!),"")</f>
        <v>#REF!</v>
      </c>
      <c r="T30" s="125" t="e">
        <f>IF(SUM(#REF!)&lt;&gt;0,SUM(#REF!),"")</f>
        <v>#REF!</v>
      </c>
      <c r="U30" s="125" t="e">
        <f>IF(SUM(#REF!)&lt;&gt;0,SUM(#REF!),"")</f>
        <v>#REF!</v>
      </c>
      <c r="V30" s="125" t="e">
        <f>IF(SUM(#REF!)&lt;&gt;0,SUM(#REF!),"")</f>
        <v>#REF!</v>
      </c>
      <c r="W30" s="125" t="e">
        <f>IF(SUM(#REF!)&lt;&gt;0,SUM(#REF!),"")</f>
        <v>#REF!</v>
      </c>
      <c r="X30" s="125" t="e">
        <f>IF(SUM(#REF!)&lt;&gt;0,SUM(#REF!),"")</f>
        <v>#REF!</v>
      </c>
      <c r="Y30" s="125" t="e">
        <f>IF(SUM(#REF!)&lt;&gt;0,SUM(#REF!),"")</f>
        <v>#REF!</v>
      </c>
    </row>
    <row r="31" spans="1:28" hidden="1" x14ac:dyDescent="0.3">
      <c r="B31" s="122"/>
      <c r="C31" s="123"/>
      <c r="D31" s="124" t="s">
        <v>193</v>
      </c>
      <c r="E31" s="125"/>
      <c r="F31" s="125" t="e">
        <f>IF(F30&lt;&gt;"",F30/(MAX($F$30:$Y$30))*$E$30,"")</f>
        <v>#REF!</v>
      </c>
      <c r="G31" s="125" t="e">
        <f t="shared" ref="G31:Y31" si="13">IF(G30&lt;&gt;"",G30/(MAX($F$30:$Y$30))*$E$30,"")</f>
        <v>#REF!</v>
      </c>
      <c r="H31" s="125" t="e">
        <f t="shared" si="13"/>
        <v>#REF!</v>
      </c>
      <c r="I31" s="125" t="e">
        <f t="shared" si="13"/>
        <v>#REF!</v>
      </c>
      <c r="J31" s="125" t="e">
        <f t="shared" si="13"/>
        <v>#REF!</v>
      </c>
      <c r="K31" s="125" t="e">
        <f t="shared" si="13"/>
        <v>#REF!</v>
      </c>
      <c r="L31" s="125" t="e">
        <f t="shared" si="13"/>
        <v>#REF!</v>
      </c>
      <c r="M31" s="125" t="e">
        <f t="shared" si="13"/>
        <v>#REF!</v>
      </c>
      <c r="N31" s="125" t="e">
        <f t="shared" si="13"/>
        <v>#REF!</v>
      </c>
      <c r="O31" s="125" t="e">
        <f t="shared" si="13"/>
        <v>#REF!</v>
      </c>
      <c r="P31" s="125" t="e">
        <f t="shared" si="13"/>
        <v>#REF!</v>
      </c>
      <c r="Q31" s="125" t="e">
        <f t="shared" si="13"/>
        <v>#REF!</v>
      </c>
      <c r="R31" s="125" t="e">
        <f t="shared" si="13"/>
        <v>#REF!</v>
      </c>
      <c r="S31" s="125" t="e">
        <f t="shared" si="13"/>
        <v>#REF!</v>
      </c>
      <c r="T31" s="125" t="e">
        <f t="shared" si="13"/>
        <v>#REF!</v>
      </c>
      <c r="U31" s="125" t="e">
        <f t="shared" si="13"/>
        <v>#REF!</v>
      </c>
      <c r="V31" s="125" t="e">
        <f t="shared" si="13"/>
        <v>#REF!</v>
      </c>
      <c r="W31" s="125" t="e">
        <f t="shared" si="13"/>
        <v>#REF!</v>
      </c>
      <c r="X31" s="125" t="e">
        <f t="shared" si="13"/>
        <v>#REF!</v>
      </c>
      <c r="Y31" s="125" t="e">
        <f t="shared" si="13"/>
        <v>#REF!</v>
      </c>
    </row>
  </sheetData>
  <sheetProtection algorithmName="SHA-512" hashValue="K8+spqW56bZ7EOFaNT1LNb7NLOEnP/XRWeCPgx0B6c3QTSzUtqi65IknNFzE4rPh1dusMmB843AUCFxJgHIzaw==" saltValue="N3bgWTKMSyd7l+1ZY6cVrg==" spinCount="100000" sheet="1" objects="1" scenarios="1"/>
  <mergeCells count="11">
    <mergeCell ref="B18:B27"/>
    <mergeCell ref="B1:Y1"/>
    <mergeCell ref="B2:O2"/>
    <mergeCell ref="B3:Y3"/>
    <mergeCell ref="B5:B14"/>
    <mergeCell ref="B16:D17"/>
    <mergeCell ref="C6:C12"/>
    <mergeCell ref="C13:C14"/>
    <mergeCell ref="C19:C25"/>
    <mergeCell ref="C26:C27"/>
    <mergeCell ref="B4:E4"/>
  </mergeCells>
  <phoneticPr fontId="3" type="noConversion"/>
  <conditionalFormatting sqref="E5:E27">
    <cfRule type="cellIs" dxfId="29" priority="15" stopIfTrue="1" operator="notBetween">
      <formula>0</formula>
      <formula>100</formula>
    </cfRule>
  </conditionalFormatting>
  <conditionalFormatting sqref="F5:Y14">
    <cfRule type="cellIs" dxfId="28" priority="16" stopIfTrue="1" operator="lessThan">
      <formula>0</formula>
    </cfRule>
    <cfRule type="cellIs" dxfId="27" priority="17" stopIfTrue="1" operator="greaterThan">
      <formula>10</formula>
    </cfRule>
  </conditionalFormatting>
  <conditionalFormatting sqref="F4">
    <cfRule type="cellIs" dxfId="26" priority="18" stopIfTrue="1" operator="notEqual">
      <formula>"Nr. 1"</formula>
    </cfRule>
  </conditionalFormatting>
  <conditionalFormatting sqref="G4">
    <cfRule type="cellIs" dxfId="25" priority="19" stopIfTrue="1" operator="notEqual">
      <formula>"Nr. 2"</formula>
    </cfRule>
  </conditionalFormatting>
  <conditionalFormatting sqref="H4">
    <cfRule type="cellIs" dxfId="24" priority="20" stopIfTrue="1" operator="notEqual">
      <formula>"Nr. 3"</formula>
    </cfRule>
  </conditionalFormatting>
  <conditionalFormatting sqref="I4">
    <cfRule type="cellIs" dxfId="23" priority="21" stopIfTrue="1" operator="notEqual">
      <formula>"Nr. 4"</formula>
    </cfRule>
  </conditionalFormatting>
  <conditionalFormatting sqref="J4">
    <cfRule type="cellIs" dxfId="22" priority="22" stopIfTrue="1" operator="notEqual">
      <formula>"Nr. 5"</formula>
    </cfRule>
  </conditionalFormatting>
  <conditionalFormatting sqref="K4">
    <cfRule type="cellIs" dxfId="21" priority="23" stopIfTrue="1" operator="notEqual">
      <formula>"Nr. 6"</formula>
    </cfRule>
  </conditionalFormatting>
  <conditionalFormatting sqref="L4">
    <cfRule type="cellIs" dxfId="20" priority="24" stopIfTrue="1" operator="notEqual">
      <formula>"Nr. 7"</formula>
    </cfRule>
  </conditionalFormatting>
  <conditionalFormatting sqref="M4">
    <cfRule type="cellIs" dxfId="19" priority="25" stopIfTrue="1" operator="notEqual">
      <formula>"Nr. 8"</formula>
    </cfRule>
  </conditionalFormatting>
  <conditionalFormatting sqref="D5:D14 D18:D27">
    <cfRule type="cellIs" dxfId="18" priority="38" stopIfTrue="1" operator="equal">
      <formula>"Ikke i bruk"</formula>
    </cfRule>
  </conditionalFormatting>
  <conditionalFormatting sqref="O4">
    <cfRule type="cellIs" dxfId="17" priority="13" stopIfTrue="1" operator="notEqual">
      <formula>"Nr. 10"</formula>
    </cfRule>
  </conditionalFormatting>
  <conditionalFormatting sqref="P4">
    <cfRule type="cellIs" dxfId="16" priority="10" stopIfTrue="1" operator="notEqual">
      <formula>"Nr. 11"</formula>
    </cfRule>
  </conditionalFormatting>
  <conditionalFormatting sqref="Q4">
    <cfRule type="cellIs" dxfId="15" priority="9" stopIfTrue="1" operator="notEqual">
      <formula>"Nr. 12"</formula>
    </cfRule>
  </conditionalFormatting>
  <conditionalFormatting sqref="R4">
    <cfRule type="cellIs" dxfId="14" priority="8" stopIfTrue="1" operator="notEqual">
      <formula>"Nr. 13"</formula>
    </cfRule>
  </conditionalFormatting>
  <conditionalFormatting sqref="S4">
    <cfRule type="cellIs" dxfId="13" priority="7" stopIfTrue="1" operator="notEqual">
      <formula>"Nr. 14"</formula>
    </cfRule>
  </conditionalFormatting>
  <conditionalFormatting sqref="T4">
    <cfRule type="cellIs" dxfId="12" priority="6" stopIfTrue="1" operator="notEqual">
      <formula>"Nr. 15"</formula>
    </cfRule>
  </conditionalFormatting>
  <conditionalFormatting sqref="U4">
    <cfRule type="cellIs" dxfId="11" priority="5" stopIfTrue="1" operator="notEqual">
      <formula>"Nr. 16"</formula>
    </cfRule>
  </conditionalFormatting>
  <conditionalFormatting sqref="V4">
    <cfRule type="cellIs" dxfId="10" priority="4" stopIfTrue="1" operator="notEqual">
      <formula>"Nr. 17"</formula>
    </cfRule>
  </conditionalFormatting>
  <conditionalFormatting sqref="W4">
    <cfRule type="cellIs" dxfId="9" priority="3" stopIfTrue="1" operator="notEqual">
      <formula>"Nr. 18"</formula>
    </cfRule>
  </conditionalFormatting>
  <conditionalFormatting sqref="X4">
    <cfRule type="cellIs" dxfId="8" priority="2" stopIfTrue="1" operator="notEqual">
      <formula>"Nr. 19"</formula>
    </cfRule>
  </conditionalFormatting>
  <conditionalFormatting sqref="Y4">
    <cfRule type="cellIs" dxfId="7" priority="1" stopIfTrue="1" operator="notEqual">
      <formula>"Nr. 20"</formula>
    </cfRule>
  </conditionalFormatting>
  <pageMargins left="0.78740157480314965" right="0.78740157480314965" top="0.98425196850393704" bottom="0.98425196850393704" header="0.51181102362204722" footer="0.51181102362204722"/>
  <pageSetup paperSize="9" scale="63" orientation="landscape" horizontalDpi="300" verticalDpi="300" r:id="rId1"/>
  <headerFooter alignWithMargins="0">
    <oddHeader>&amp;CHøyeste verdi v4.0</oddHeader>
    <oddFooter>&amp;CCopyright 2012, NHO Service</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indexed="44"/>
    <pageSetUpPr fitToPage="1"/>
  </sheetPr>
  <dimension ref="A1:O27"/>
  <sheetViews>
    <sheetView showGridLines="0" zoomScaleNormal="100" zoomScalePageLayoutView="150" workbookViewId="0">
      <selection activeCell="G6" sqref="G6"/>
    </sheetView>
  </sheetViews>
  <sheetFormatPr baseColWidth="10" defaultRowHeight="13.2" x14ac:dyDescent="0.25"/>
  <cols>
    <col min="1" max="1" width="3.88671875" customWidth="1"/>
    <col min="2" max="2" width="12.6640625" style="2" customWidth="1"/>
    <col min="3" max="3" width="41.88671875" style="2" customWidth="1"/>
    <col min="4" max="4" width="19.44140625" style="2" customWidth="1"/>
    <col min="5" max="6" width="17" style="2" customWidth="1"/>
    <col min="7" max="7" width="17" customWidth="1"/>
    <col min="8" max="9" width="11.88671875" hidden="1" customWidth="1"/>
    <col min="10" max="11" width="11.44140625" style="2" hidden="1" customWidth="1"/>
    <col min="12" max="12" width="11.44140625" hidden="1" customWidth="1"/>
    <col min="13" max="13" width="14.33203125" hidden="1" customWidth="1"/>
    <col min="14" max="14" width="12.5546875" hidden="1" customWidth="1"/>
    <col min="15" max="15" width="6" hidden="1" customWidth="1"/>
    <col min="16" max="16" width="0" hidden="1" customWidth="1"/>
    <col min="17" max="17" width="14.33203125" bestFit="1" customWidth="1"/>
    <col min="18" max="18" width="12.5546875" bestFit="1" customWidth="1"/>
  </cols>
  <sheetData>
    <row r="1" spans="1:15" ht="62.25" customHeight="1" thickBot="1" x14ac:dyDescent="0.3">
      <c r="A1" s="16"/>
      <c r="B1" s="349" t="s">
        <v>2</v>
      </c>
      <c r="C1" s="350" t="str">
        <f>HLOOKUP(Tildeling!$H$7,Tekst,Tildeling!$H$22)</f>
        <v>Sum kvalitetspoeng</v>
      </c>
      <c r="D1" s="350"/>
      <c r="E1" s="350" t="str">
        <f>HLOOKUP(Tildeling!$H$7,Tekst,Tildeling!$H$22)</f>
        <v>Sum kvalitetspoeng</v>
      </c>
      <c r="F1" s="350"/>
      <c r="G1" s="351" t="str">
        <f>HLOOKUP(Tildeling!$H$7,Tekst,Tildeling!$H$22)</f>
        <v>Sum kvalitetspoeng</v>
      </c>
      <c r="H1" s="16"/>
      <c r="I1" s="16"/>
    </row>
    <row r="2" spans="1:15" s="38" customFormat="1" ht="18" thickBot="1" x14ac:dyDescent="0.3">
      <c r="A2" s="37"/>
      <c r="B2" s="420" t="str">
        <f>IF(Leverandører!D2&lt;&gt;"",Navn,"")</f>
        <v/>
      </c>
      <c r="C2" s="421"/>
      <c r="D2" s="421"/>
      <c r="E2" s="421"/>
      <c r="F2" s="421"/>
      <c r="G2" s="422"/>
      <c r="J2" s="201" t="s">
        <v>31</v>
      </c>
      <c r="K2" s="202" t="s">
        <v>213</v>
      </c>
      <c r="L2" s="202" t="s">
        <v>215</v>
      </c>
    </row>
    <row r="3" spans="1:15" s="38" customFormat="1" ht="18" thickBot="1" x14ac:dyDescent="0.3">
      <c r="A3" s="37"/>
      <c r="B3" s="423" t="s">
        <v>271</v>
      </c>
      <c r="C3" s="424"/>
      <c r="D3" s="424"/>
      <c r="E3" s="424"/>
      <c r="F3" s="425"/>
      <c r="G3" s="152" t="str">
        <f>IF(Tildeling!E4&lt;&gt;"",Tildeling!E4,"")</f>
        <v/>
      </c>
      <c r="J3" s="199">
        <f>MAX(G6:G25)</f>
        <v>0</v>
      </c>
      <c r="K3" s="222">
        <v>1</v>
      </c>
      <c r="L3" s="205">
        <f>IF(K3=1,0.25,IF(K3=2,0.2,0.1))</f>
        <v>0.25</v>
      </c>
    </row>
    <row r="4" spans="1:15" s="38" customFormat="1" ht="21" customHeight="1" thickBot="1" x14ac:dyDescent="0.3">
      <c r="A4" s="37"/>
      <c r="B4" s="277" t="s">
        <v>277</v>
      </c>
      <c r="C4" s="278"/>
      <c r="D4" s="278"/>
      <c r="E4" s="433"/>
      <c r="F4" s="433"/>
      <c r="G4" s="434"/>
      <c r="H4" s="37"/>
      <c r="I4" s="258" t="s">
        <v>212</v>
      </c>
      <c r="J4" s="255">
        <v>0.75</v>
      </c>
      <c r="K4" s="256">
        <v>0.8</v>
      </c>
      <c r="L4" s="257">
        <v>0.9</v>
      </c>
    </row>
    <row r="5" spans="1:15" s="38" customFormat="1" ht="37.5" customHeight="1" x14ac:dyDescent="0.25">
      <c r="A5" s="37"/>
      <c r="B5" s="153" t="s">
        <v>33</v>
      </c>
      <c r="C5" s="154" t="s">
        <v>272</v>
      </c>
      <c r="D5" s="162" t="s">
        <v>233</v>
      </c>
      <c r="E5" s="162" t="s">
        <v>234</v>
      </c>
      <c r="F5" s="155" t="s">
        <v>235</v>
      </c>
      <c r="G5" s="180" t="s">
        <v>3</v>
      </c>
      <c r="H5" s="37"/>
      <c r="I5" s="259">
        <v>0</v>
      </c>
      <c r="J5" s="200">
        <v>1</v>
      </c>
      <c r="K5" s="202">
        <v>2</v>
      </c>
      <c r="L5" s="202">
        <v>3</v>
      </c>
    </row>
    <row r="6" spans="1:15" s="38" customFormat="1" ht="18.75" customHeight="1" x14ac:dyDescent="0.25">
      <c r="A6" s="37"/>
      <c r="B6" s="156" t="str">
        <f>IF(C6&lt;&gt;"",1,"")</f>
        <v/>
      </c>
      <c r="C6" s="157" t="str">
        <f>IF(Kvalifisering!K8="Kvalifisert",Leverandører!C6,"")</f>
        <v/>
      </c>
      <c r="D6" s="158"/>
      <c r="E6" s="158"/>
      <c r="F6" s="158" t="str">
        <f>IF(B6&lt;&gt;"",SUM(D6:E6),"")</f>
        <v/>
      </c>
      <c r="G6" s="253" t="str">
        <f t="shared" ref="G6:G25" si="0">IF(F6&lt;&gt;"",HLOOKUP($K$3,$J$5:$L$25,H6),"")</f>
        <v/>
      </c>
      <c r="H6" s="204">
        <v>2</v>
      </c>
      <c r="I6" s="218" t="str">
        <f t="shared" ref="I6:I25" si="1">IF(F6&lt;&gt;"",$G$3-(F6-MIN($F$6:$F$25))/MIN($F$6:$F$25)*$G$3,"")</f>
        <v/>
      </c>
      <c r="J6" s="217" t="e">
        <f>IF(($F6-$N$8)/$N$8&lt;$N$12,$I6,($N$11*($N$8*(1+$N$12)))/$F6)</f>
        <v>#VALUE!</v>
      </c>
      <c r="K6" s="217" t="e">
        <f>IF(($F6-$N$8)/$N$8&lt;$N$12,$I6,($N$11*($N$8*(1+$N$12)))/$F6)</f>
        <v>#VALUE!</v>
      </c>
      <c r="L6" s="217" t="e">
        <f>IF(($F6-$N$8)/$N$8&lt;$N$12,$I6,($N$11*($N$8*(1+$N$12)))/$F6)</f>
        <v>#VALUE!</v>
      </c>
      <c r="M6" s="216" t="s">
        <v>217</v>
      </c>
      <c r="N6" s="210" t="str">
        <f>G3</f>
        <v/>
      </c>
      <c r="O6" s="220" t="str">
        <f>IF(C6&lt;&gt;"",_xlfn.RANK.EQ(G6,$G$6:$G$25),"")</f>
        <v/>
      </c>
    </row>
    <row r="7" spans="1:15" s="38" customFormat="1" ht="18.75" customHeight="1" x14ac:dyDescent="0.25">
      <c r="A7" s="37"/>
      <c r="B7" s="156" t="str">
        <f>IF(C7&lt;&gt;"",2,"")</f>
        <v/>
      </c>
      <c r="C7" s="157" t="str">
        <f>IF(Kvalifisering!K9="Kvalifisert",Leverandører!C7,"")</f>
        <v/>
      </c>
      <c r="D7" s="158"/>
      <c r="E7" s="158"/>
      <c r="F7" s="158" t="str">
        <f t="shared" ref="F7:F25" si="2">IF(B7&lt;&gt;"",SUM(D7:E7),"")</f>
        <v/>
      </c>
      <c r="G7" s="253" t="str">
        <f t="shared" si="0"/>
        <v/>
      </c>
      <c r="H7" s="203">
        <v>3</v>
      </c>
      <c r="I7" s="218" t="str">
        <f t="shared" si="1"/>
        <v/>
      </c>
      <c r="J7" s="217" t="e">
        <f t="shared" ref="J7:L25" si="3">IF(($F7-$N$8)/$N$8&lt;$N$12,$I7,($N$11*($N$8*(1+$N$12)))/$F7)</f>
        <v>#VALUE!</v>
      </c>
      <c r="K7" s="217" t="e">
        <f t="shared" si="3"/>
        <v>#VALUE!</v>
      </c>
      <c r="L7" s="217" t="e">
        <f t="shared" si="3"/>
        <v>#VALUE!</v>
      </c>
      <c r="M7" s="216" t="s">
        <v>218</v>
      </c>
      <c r="N7" s="211">
        <f>MAX(F6:F25)</f>
        <v>0</v>
      </c>
      <c r="O7" s="220" t="str">
        <f t="shared" ref="O7:O25" si="4">IF(C7&lt;&gt;"",_xlfn.RANK.EQ(G7,$G$6:$G$25),"")</f>
        <v/>
      </c>
    </row>
    <row r="8" spans="1:15" s="38" customFormat="1" ht="18.75" customHeight="1" x14ac:dyDescent="0.25">
      <c r="A8" s="37"/>
      <c r="B8" s="156" t="str">
        <f>IF(C8&lt;&gt;"",3,"")</f>
        <v/>
      </c>
      <c r="C8" s="157" t="str">
        <f>IF(Kvalifisering!K10="Kvalifisert",Leverandører!C8,"")</f>
        <v/>
      </c>
      <c r="D8" s="158"/>
      <c r="E8" s="158"/>
      <c r="F8" s="158" t="str">
        <f t="shared" si="2"/>
        <v/>
      </c>
      <c r="G8" s="253" t="str">
        <f t="shared" si="0"/>
        <v/>
      </c>
      <c r="H8" s="204">
        <v>4</v>
      </c>
      <c r="I8" s="218" t="str">
        <f t="shared" si="1"/>
        <v/>
      </c>
      <c r="J8" s="217" t="e">
        <f t="shared" si="3"/>
        <v>#VALUE!</v>
      </c>
      <c r="K8" s="217" t="e">
        <f t="shared" si="3"/>
        <v>#VALUE!</v>
      </c>
      <c r="L8" s="217" t="e">
        <f t="shared" si="3"/>
        <v>#VALUE!</v>
      </c>
      <c r="M8" s="216" t="s">
        <v>219</v>
      </c>
      <c r="N8" s="211">
        <f>MIN(F6:F25)</f>
        <v>0</v>
      </c>
      <c r="O8" s="220" t="str">
        <f t="shared" si="4"/>
        <v/>
      </c>
    </row>
    <row r="9" spans="1:15" s="38" customFormat="1" ht="18.75" customHeight="1" x14ac:dyDescent="0.25">
      <c r="A9" s="37"/>
      <c r="B9" s="156" t="str">
        <f>IF(C9&lt;&gt;"",4,"")</f>
        <v/>
      </c>
      <c r="C9" s="157" t="str">
        <f>IF(Kvalifisering!K11="Kvalifisert",Leverandører!C9,"")</f>
        <v/>
      </c>
      <c r="D9" s="158"/>
      <c r="E9" s="158"/>
      <c r="F9" s="158" t="str">
        <f t="shared" si="2"/>
        <v/>
      </c>
      <c r="G9" s="253" t="str">
        <f t="shared" si="0"/>
        <v/>
      </c>
      <c r="H9" s="203">
        <v>5</v>
      </c>
      <c r="I9" s="218" t="str">
        <f t="shared" si="1"/>
        <v/>
      </c>
      <c r="J9" s="217" t="e">
        <f t="shared" si="3"/>
        <v>#VALUE!</v>
      </c>
      <c r="K9" s="217" t="e">
        <f t="shared" si="3"/>
        <v>#VALUE!</v>
      </c>
      <c r="L9" s="217" t="e">
        <f t="shared" si="3"/>
        <v>#VALUE!</v>
      </c>
      <c r="M9" s="216" t="s">
        <v>220</v>
      </c>
      <c r="N9" s="212">
        <f>N7-N8</f>
        <v>0</v>
      </c>
      <c r="O9" s="220" t="str">
        <f t="shared" si="4"/>
        <v/>
      </c>
    </row>
    <row r="10" spans="1:15" s="38" customFormat="1" ht="18.75" customHeight="1" x14ac:dyDescent="0.25">
      <c r="A10" s="37"/>
      <c r="B10" s="156" t="str">
        <f>IF(C10&lt;&gt;"",5,"")</f>
        <v/>
      </c>
      <c r="C10" s="157" t="str">
        <f>IF(Kvalifisering!K12="Kvalifisert",Leverandører!C10,"")</f>
        <v/>
      </c>
      <c r="D10" s="158"/>
      <c r="E10" s="158"/>
      <c r="F10" s="158" t="str">
        <f t="shared" si="2"/>
        <v/>
      </c>
      <c r="G10" s="253" t="str">
        <f t="shared" si="0"/>
        <v/>
      </c>
      <c r="H10" s="204">
        <v>6</v>
      </c>
      <c r="I10" s="218" t="str">
        <f t="shared" si="1"/>
        <v/>
      </c>
      <c r="J10" s="217" t="e">
        <f t="shared" si="3"/>
        <v>#VALUE!</v>
      </c>
      <c r="K10" s="217" t="e">
        <f t="shared" si="3"/>
        <v>#VALUE!</v>
      </c>
      <c r="L10" s="217" t="e">
        <f t="shared" si="3"/>
        <v>#VALUE!</v>
      </c>
      <c r="M10" s="216" t="s">
        <v>215</v>
      </c>
      <c r="N10" s="213">
        <f>L3</f>
        <v>0.25</v>
      </c>
      <c r="O10" s="220" t="str">
        <f t="shared" si="4"/>
        <v/>
      </c>
    </row>
    <row r="11" spans="1:15" s="38" customFormat="1" ht="18.75" customHeight="1" x14ac:dyDescent="0.25">
      <c r="A11" s="37"/>
      <c r="B11" s="156" t="str">
        <f>IF(C11&lt;&gt;"",6,"")</f>
        <v/>
      </c>
      <c r="C11" s="157" t="str">
        <f>IF(Kvalifisering!K13="Kvalifisert",Leverandører!C11,"")</f>
        <v/>
      </c>
      <c r="D11" s="158"/>
      <c r="E11" s="158"/>
      <c r="F11" s="158" t="str">
        <f t="shared" si="2"/>
        <v/>
      </c>
      <c r="G11" s="253" t="str">
        <f t="shared" si="0"/>
        <v/>
      </c>
      <c r="H11" s="203">
        <v>7</v>
      </c>
      <c r="I11" s="218" t="str">
        <f t="shared" si="1"/>
        <v/>
      </c>
      <c r="J11" s="217" t="e">
        <f t="shared" si="3"/>
        <v>#VALUE!</v>
      </c>
      <c r="K11" s="217" t="e">
        <f t="shared" si="3"/>
        <v>#VALUE!</v>
      </c>
      <c r="L11" s="217" t="e">
        <f t="shared" si="3"/>
        <v>#VALUE!</v>
      </c>
      <c r="M11" s="216" t="s">
        <v>221</v>
      </c>
      <c r="N11" s="214" t="e">
        <f>N10*G3</f>
        <v>#VALUE!</v>
      </c>
      <c r="O11" s="220" t="str">
        <f t="shared" si="4"/>
        <v/>
      </c>
    </row>
    <row r="12" spans="1:15" s="38" customFormat="1" ht="18.75" customHeight="1" x14ac:dyDescent="0.25">
      <c r="A12" s="37"/>
      <c r="B12" s="156" t="str">
        <f>IF(C12&lt;&gt;"",7,"")</f>
        <v/>
      </c>
      <c r="C12" s="157" t="str">
        <f>IF(Kvalifisering!K14="Kvalifisert",Leverandører!C12,"")</f>
        <v/>
      </c>
      <c r="D12" s="158"/>
      <c r="E12" s="158"/>
      <c r="F12" s="158" t="str">
        <f t="shared" si="2"/>
        <v/>
      </c>
      <c r="G12" s="253" t="str">
        <f t="shared" si="0"/>
        <v/>
      </c>
      <c r="H12" s="204">
        <v>8</v>
      </c>
      <c r="I12" s="218" t="str">
        <f t="shared" si="1"/>
        <v/>
      </c>
      <c r="J12" s="217" t="e">
        <f t="shared" si="3"/>
        <v>#VALUE!</v>
      </c>
      <c r="K12" s="217" t="e">
        <f t="shared" si="3"/>
        <v>#VALUE!</v>
      </c>
      <c r="L12" s="217" t="e">
        <f t="shared" si="3"/>
        <v>#VALUE!</v>
      </c>
      <c r="M12" s="216" t="s">
        <v>222</v>
      </c>
      <c r="N12" s="215" t="e">
        <f>(G3-N11)/G3+0.0000000001</f>
        <v>#VALUE!</v>
      </c>
      <c r="O12" s="220" t="str">
        <f t="shared" si="4"/>
        <v/>
      </c>
    </row>
    <row r="13" spans="1:15" s="38" customFormat="1" ht="18.75" customHeight="1" x14ac:dyDescent="0.25">
      <c r="A13" s="37"/>
      <c r="B13" s="156" t="str">
        <f>IF(C13&lt;&gt;"",8,"")</f>
        <v/>
      </c>
      <c r="C13" s="157" t="str">
        <f>IF(Kvalifisering!K15="Kvalifisert",Leverandører!C13,"")</f>
        <v/>
      </c>
      <c r="D13" s="158"/>
      <c r="E13" s="158"/>
      <c r="F13" s="158" t="str">
        <f t="shared" si="2"/>
        <v/>
      </c>
      <c r="G13" s="253" t="str">
        <f t="shared" si="0"/>
        <v/>
      </c>
      <c r="H13" s="203">
        <v>9</v>
      </c>
      <c r="I13" s="218" t="str">
        <f t="shared" si="1"/>
        <v/>
      </c>
      <c r="J13" s="217" t="e">
        <f t="shared" si="3"/>
        <v>#VALUE!</v>
      </c>
      <c r="K13" s="217" t="e">
        <f t="shared" si="3"/>
        <v>#VALUE!</v>
      </c>
      <c r="L13" s="217" t="e">
        <f t="shared" si="3"/>
        <v>#VALUE!</v>
      </c>
      <c r="O13" s="220" t="str">
        <f t="shared" si="4"/>
        <v/>
      </c>
    </row>
    <row r="14" spans="1:15" s="38" customFormat="1" ht="18.75" customHeight="1" x14ac:dyDescent="0.25">
      <c r="A14" s="37"/>
      <c r="B14" s="156" t="str">
        <f>IF(C14&lt;&gt;"",9,"")</f>
        <v/>
      </c>
      <c r="C14" s="157" t="str">
        <f>IF(Kvalifisering!K16="Kvalifisert",Leverandører!C14,"")</f>
        <v/>
      </c>
      <c r="D14" s="158"/>
      <c r="E14" s="158"/>
      <c r="F14" s="158" t="str">
        <f t="shared" si="2"/>
        <v/>
      </c>
      <c r="G14" s="253" t="str">
        <f t="shared" si="0"/>
        <v/>
      </c>
      <c r="H14" s="204">
        <v>10</v>
      </c>
      <c r="I14" s="218" t="str">
        <f t="shared" si="1"/>
        <v/>
      </c>
      <c r="J14" s="217" t="e">
        <f t="shared" si="3"/>
        <v>#VALUE!</v>
      </c>
      <c r="K14" s="217" t="e">
        <f t="shared" si="3"/>
        <v>#VALUE!</v>
      </c>
      <c r="L14" s="217" t="e">
        <f t="shared" si="3"/>
        <v>#VALUE!</v>
      </c>
      <c r="O14" s="220" t="str">
        <f t="shared" si="4"/>
        <v/>
      </c>
    </row>
    <row r="15" spans="1:15" s="38" customFormat="1" ht="18.75" customHeight="1" x14ac:dyDescent="0.25">
      <c r="A15" s="37"/>
      <c r="B15" s="156" t="str">
        <f>IF(C15&lt;&gt;"",10,"")</f>
        <v/>
      </c>
      <c r="C15" s="157" t="str">
        <f>IF(Kvalifisering!K17="Kvalifisert",Leverandører!C15,"")</f>
        <v/>
      </c>
      <c r="D15" s="158"/>
      <c r="E15" s="158"/>
      <c r="F15" s="158" t="str">
        <f t="shared" si="2"/>
        <v/>
      </c>
      <c r="G15" s="253" t="str">
        <f t="shared" si="0"/>
        <v/>
      </c>
      <c r="H15" s="203">
        <v>11</v>
      </c>
      <c r="I15" s="218" t="str">
        <f t="shared" si="1"/>
        <v/>
      </c>
      <c r="J15" s="217" t="e">
        <f t="shared" si="3"/>
        <v>#VALUE!</v>
      </c>
      <c r="K15" s="217" t="e">
        <f t="shared" si="3"/>
        <v>#VALUE!</v>
      </c>
      <c r="L15" s="217" t="e">
        <f t="shared" si="3"/>
        <v>#VALUE!</v>
      </c>
      <c r="O15" s="220" t="str">
        <f t="shared" si="4"/>
        <v/>
      </c>
    </row>
    <row r="16" spans="1:15" s="38" customFormat="1" ht="18.75" customHeight="1" x14ac:dyDescent="0.25">
      <c r="A16" s="37"/>
      <c r="B16" s="156" t="str">
        <f>IF(C16&lt;&gt;"",11,"")</f>
        <v/>
      </c>
      <c r="C16" s="157" t="str">
        <f>IF(Kvalifisering!K18="Kvalifisert",Leverandører!C16,"")</f>
        <v/>
      </c>
      <c r="D16" s="158"/>
      <c r="E16" s="158"/>
      <c r="F16" s="158" t="str">
        <f t="shared" si="2"/>
        <v/>
      </c>
      <c r="G16" s="253" t="str">
        <f t="shared" si="0"/>
        <v/>
      </c>
      <c r="H16" s="204">
        <v>12</v>
      </c>
      <c r="I16" s="218" t="str">
        <f t="shared" si="1"/>
        <v/>
      </c>
      <c r="J16" s="217" t="e">
        <f t="shared" si="3"/>
        <v>#VALUE!</v>
      </c>
      <c r="K16" s="217" t="e">
        <f t="shared" si="3"/>
        <v>#VALUE!</v>
      </c>
      <c r="L16" s="217" t="e">
        <f t="shared" si="3"/>
        <v>#VALUE!</v>
      </c>
      <c r="O16" s="220" t="str">
        <f t="shared" si="4"/>
        <v/>
      </c>
    </row>
    <row r="17" spans="1:15" s="38" customFormat="1" ht="18.75" customHeight="1" x14ac:dyDescent="0.25">
      <c r="A17" s="37"/>
      <c r="B17" s="156" t="str">
        <f>IF(C17&lt;&gt;"",12,"")</f>
        <v/>
      </c>
      <c r="C17" s="157" t="str">
        <f>IF(Kvalifisering!K19="Kvalifisert",Leverandører!C17,"")</f>
        <v/>
      </c>
      <c r="D17" s="158"/>
      <c r="E17" s="158"/>
      <c r="F17" s="158" t="str">
        <f t="shared" si="2"/>
        <v/>
      </c>
      <c r="G17" s="253" t="str">
        <f t="shared" si="0"/>
        <v/>
      </c>
      <c r="H17" s="203">
        <v>13</v>
      </c>
      <c r="I17" s="218" t="str">
        <f t="shared" si="1"/>
        <v/>
      </c>
      <c r="J17" s="217" t="e">
        <f t="shared" si="3"/>
        <v>#VALUE!</v>
      </c>
      <c r="K17" s="217" t="e">
        <f t="shared" si="3"/>
        <v>#VALUE!</v>
      </c>
      <c r="L17" s="217" t="e">
        <f t="shared" si="3"/>
        <v>#VALUE!</v>
      </c>
      <c r="O17" s="220" t="str">
        <f t="shared" si="4"/>
        <v/>
      </c>
    </row>
    <row r="18" spans="1:15" s="38" customFormat="1" ht="18.75" customHeight="1" x14ac:dyDescent="0.25">
      <c r="A18" s="37"/>
      <c r="B18" s="156" t="str">
        <f>IF(C18&lt;&gt;"",13,"")</f>
        <v/>
      </c>
      <c r="C18" s="157" t="str">
        <f>IF(Kvalifisering!K20="Kvalifisert",Leverandører!C18,"")</f>
        <v/>
      </c>
      <c r="D18" s="158"/>
      <c r="E18" s="158"/>
      <c r="F18" s="158" t="str">
        <f t="shared" si="2"/>
        <v/>
      </c>
      <c r="G18" s="253" t="str">
        <f t="shared" si="0"/>
        <v/>
      </c>
      <c r="H18" s="204">
        <v>14</v>
      </c>
      <c r="I18" s="218" t="str">
        <f t="shared" si="1"/>
        <v/>
      </c>
      <c r="J18" s="217" t="e">
        <f t="shared" si="3"/>
        <v>#VALUE!</v>
      </c>
      <c r="K18" s="217" t="e">
        <f t="shared" si="3"/>
        <v>#VALUE!</v>
      </c>
      <c r="L18" s="217" t="e">
        <f t="shared" si="3"/>
        <v>#VALUE!</v>
      </c>
      <c r="O18" s="220" t="str">
        <f t="shared" si="4"/>
        <v/>
      </c>
    </row>
    <row r="19" spans="1:15" s="38" customFormat="1" ht="18.75" customHeight="1" x14ac:dyDescent="0.25">
      <c r="A19" s="37"/>
      <c r="B19" s="156" t="str">
        <f>IF(C19&lt;&gt;"",14,"")</f>
        <v/>
      </c>
      <c r="C19" s="157" t="str">
        <f>IF(Kvalifisering!K21="Kvalifisert",Leverandører!C19,"")</f>
        <v/>
      </c>
      <c r="D19" s="158"/>
      <c r="E19" s="158"/>
      <c r="F19" s="158" t="str">
        <f t="shared" si="2"/>
        <v/>
      </c>
      <c r="G19" s="253" t="str">
        <f t="shared" si="0"/>
        <v/>
      </c>
      <c r="H19" s="203">
        <v>15</v>
      </c>
      <c r="I19" s="218" t="str">
        <f t="shared" si="1"/>
        <v/>
      </c>
      <c r="J19" s="217" t="e">
        <f t="shared" si="3"/>
        <v>#VALUE!</v>
      </c>
      <c r="K19" s="217" t="e">
        <f t="shared" si="3"/>
        <v>#VALUE!</v>
      </c>
      <c r="L19" s="217" t="e">
        <f t="shared" si="3"/>
        <v>#VALUE!</v>
      </c>
      <c r="O19" s="220" t="str">
        <f t="shared" si="4"/>
        <v/>
      </c>
    </row>
    <row r="20" spans="1:15" s="38" customFormat="1" ht="18.75" customHeight="1" x14ac:dyDescent="0.25">
      <c r="A20" s="37"/>
      <c r="B20" s="156" t="str">
        <f>IF(C20&lt;&gt;"",15,"")</f>
        <v/>
      </c>
      <c r="C20" s="157" t="str">
        <f>IF(Kvalifisering!K22="Kvalifisert",Leverandører!C20,"")</f>
        <v/>
      </c>
      <c r="D20" s="158"/>
      <c r="E20" s="158"/>
      <c r="F20" s="158" t="str">
        <f t="shared" si="2"/>
        <v/>
      </c>
      <c r="G20" s="253" t="str">
        <f t="shared" si="0"/>
        <v/>
      </c>
      <c r="H20" s="204">
        <v>16</v>
      </c>
      <c r="I20" s="218" t="str">
        <f t="shared" si="1"/>
        <v/>
      </c>
      <c r="J20" s="217" t="e">
        <f t="shared" si="3"/>
        <v>#VALUE!</v>
      </c>
      <c r="K20" s="217" t="e">
        <f t="shared" si="3"/>
        <v>#VALUE!</v>
      </c>
      <c r="L20" s="217" t="e">
        <f t="shared" si="3"/>
        <v>#VALUE!</v>
      </c>
      <c r="O20" s="220" t="str">
        <f t="shared" si="4"/>
        <v/>
      </c>
    </row>
    <row r="21" spans="1:15" s="38" customFormat="1" ht="18.75" customHeight="1" x14ac:dyDescent="0.25">
      <c r="A21" s="37"/>
      <c r="B21" s="156" t="str">
        <f>IF(C21&lt;&gt;"",16,"")</f>
        <v/>
      </c>
      <c r="C21" s="157" t="str">
        <f>IF(Kvalifisering!K23="Kvalifisert",Leverandører!C21,"")</f>
        <v/>
      </c>
      <c r="D21" s="158"/>
      <c r="E21" s="158"/>
      <c r="F21" s="158" t="str">
        <f t="shared" si="2"/>
        <v/>
      </c>
      <c r="G21" s="253" t="str">
        <f t="shared" si="0"/>
        <v/>
      </c>
      <c r="H21" s="203">
        <v>17</v>
      </c>
      <c r="I21" s="218" t="str">
        <f t="shared" si="1"/>
        <v/>
      </c>
      <c r="J21" s="217" t="e">
        <f t="shared" si="3"/>
        <v>#VALUE!</v>
      </c>
      <c r="K21" s="217" t="e">
        <f t="shared" si="3"/>
        <v>#VALUE!</v>
      </c>
      <c r="L21" s="217" t="e">
        <f t="shared" si="3"/>
        <v>#VALUE!</v>
      </c>
      <c r="O21" s="220" t="str">
        <f t="shared" si="4"/>
        <v/>
      </c>
    </row>
    <row r="22" spans="1:15" s="38" customFormat="1" ht="18.75" customHeight="1" x14ac:dyDescent="0.25">
      <c r="A22" s="37"/>
      <c r="B22" s="156" t="str">
        <f>IF(C22&lt;&gt;"",17,"")</f>
        <v/>
      </c>
      <c r="C22" s="157" t="str">
        <f>IF(Kvalifisering!K24="Kvalifisert",Leverandører!C22,"")</f>
        <v/>
      </c>
      <c r="D22" s="158"/>
      <c r="E22" s="158"/>
      <c r="F22" s="158" t="str">
        <f t="shared" si="2"/>
        <v/>
      </c>
      <c r="G22" s="253" t="str">
        <f t="shared" si="0"/>
        <v/>
      </c>
      <c r="H22" s="204">
        <v>18</v>
      </c>
      <c r="I22" s="218" t="str">
        <f t="shared" si="1"/>
        <v/>
      </c>
      <c r="J22" s="217" t="e">
        <f t="shared" si="3"/>
        <v>#VALUE!</v>
      </c>
      <c r="K22" s="217" t="e">
        <f t="shared" si="3"/>
        <v>#VALUE!</v>
      </c>
      <c r="L22" s="217" t="e">
        <f t="shared" si="3"/>
        <v>#VALUE!</v>
      </c>
      <c r="O22" s="220" t="str">
        <f t="shared" si="4"/>
        <v/>
      </c>
    </row>
    <row r="23" spans="1:15" s="38" customFormat="1" ht="18.75" customHeight="1" x14ac:dyDescent="0.25">
      <c r="A23" s="37"/>
      <c r="B23" s="156" t="str">
        <f>IF(C23&lt;&gt;"",18,"")</f>
        <v/>
      </c>
      <c r="C23" s="157" t="str">
        <f>IF(Kvalifisering!K25="Kvalifisert",Leverandører!C23,"")</f>
        <v/>
      </c>
      <c r="D23" s="158"/>
      <c r="E23" s="158"/>
      <c r="F23" s="158" t="str">
        <f t="shared" si="2"/>
        <v/>
      </c>
      <c r="G23" s="253" t="str">
        <f t="shared" si="0"/>
        <v/>
      </c>
      <c r="H23" s="203">
        <v>19</v>
      </c>
      <c r="I23" s="218" t="str">
        <f t="shared" si="1"/>
        <v/>
      </c>
      <c r="J23" s="217" t="e">
        <f t="shared" si="3"/>
        <v>#VALUE!</v>
      </c>
      <c r="K23" s="217" t="e">
        <f t="shared" si="3"/>
        <v>#VALUE!</v>
      </c>
      <c r="L23" s="217" t="e">
        <f t="shared" si="3"/>
        <v>#VALUE!</v>
      </c>
      <c r="O23" s="220" t="str">
        <f t="shared" si="4"/>
        <v/>
      </c>
    </row>
    <row r="24" spans="1:15" s="38" customFormat="1" ht="18.75" customHeight="1" x14ac:dyDescent="0.25">
      <c r="A24" s="37"/>
      <c r="B24" s="156" t="str">
        <f>IF(C24&lt;&gt;"",19,"")</f>
        <v/>
      </c>
      <c r="C24" s="157" t="str">
        <f>IF(Kvalifisering!K26="Kvalifisert",Leverandører!C24,"")</f>
        <v/>
      </c>
      <c r="D24" s="158"/>
      <c r="E24" s="158"/>
      <c r="F24" s="158" t="str">
        <f t="shared" si="2"/>
        <v/>
      </c>
      <c r="G24" s="253" t="str">
        <f t="shared" si="0"/>
        <v/>
      </c>
      <c r="H24" s="204">
        <v>20</v>
      </c>
      <c r="I24" s="218" t="str">
        <f t="shared" si="1"/>
        <v/>
      </c>
      <c r="J24" s="217" t="e">
        <f t="shared" si="3"/>
        <v>#VALUE!</v>
      </c>
      <c r="K24" s="217" t="e">
        <f t="shared" si="3"/>
        <v>#VALUE!</v>
      </c>
      <c r="L24" s="217" t="e">
        <f t="shared" si="3"/>
        <v>#VALUE!</v>
      </c>
      <c r="O24" s="220" t="str">
        <f t="shared" si="4"/>
        <v/>
      </c>
    </row>
    <row r="25" spans="1:15" s="38" customFormat="1" ht="18.75" customHeight="1" thickBot="1" x14ac:dyDescent="0.3">
      <c r="A25" s="37"/>
      <c r="B25" s="159" t="str">
        <f>IF(C25&lt;&gt;"",20,"")</f>
        <v/>
      </c>
      <c r="C25" s="160" t="str">
        <f>IF(Kvalifisering!K27="Kvalifisert",Leverandører!C25,"")</f>
        <v/>
      </c>
      <c r="D25" s="161"/>
      <c r="E25" s="161"/>
      <c r="F25" s="161" t="str">
        <f t="shared" si="2"/>
        <v/>
      </c>
      <c r="G25" s="254" t="str">
        <f t="shared" si="0"/>
        <v/>
      </c>
      <c r="H25" s="203">
        <v>21</v>
      </c>
      <c r="I25" s="218" t="str">
        <f t="shared" si="1"/>
        <v/>
      </c>
      <c r="J25" s="217" t="e">
        <f t="shared" si="3"/>
        <v>#VALUE!</v>
      </c>
      <c r="K25" s="217" t="e">
        <f t="shared" si="3"/>
        <v>#VALUE!</v>
      </c>
      <c r="L25" s="217" t="e">
        <f t="shared" si="3"/>
        <v>#VALUE!</v>
      </c>
      <c r="O25" s="220" t="str">
        <f t="shared" si="4"/>
        <v/>
      </c>
    </row>
    <row r="26" spans="1:15" x14ac:dyDescent="0.25">
      <c r="A26" s="16"/>
      <c r="B26" s="17"/>
      <c r="C26" s="93"/>
      <c r="D26" s="93"/>
      <c r="E26" s="93"/>
      <c r="F26" s="93"/>
      <c r="G26" s="16"/>
      <c r="H26" s="16"/>
      <c r="I26" s="16"/>
    </row>
    <row r="27" spans="1:15" x14ac:dyDescent="0.25">
      <c r="A27" s="16"/>
    </row>
  </sheetData>
  <sheetProtection algorithmName="SHA-512" hashValue="lK5bRV06sQH8QLfJTvIX88ncAVtTQbsgFRyIwMkxXS7Ai3/Wg9tLIE+VivHf2Acymyd1LJ7fVMEkcMjBMZ3GZA==" saltValue="EgERA2Y4rkEfIPHzH80pLg==" spinCount="100000" sheet="1" objects="1" scenarios="1"/>
  <mergeCells count="3">
    <mergeCell ref="B1:G1"/>
    <mergeCell ref="B2:G2"/>
    <mergeCell ref="B3:F3"/>
  </mergeCells>
  <phoneticPr fontId="3" type="noConversion"/>
  <conditionalFormatting sqref="G6:G25">
    <cfRule type="cellIs" dxfId="6" priority="32" stopIfTrue="1" operator="equal">
      <formula>$J$3</formula>
    </cfRule>
  </conditionalFormatting>
  <conditionalFormatting sqref="O6:O25">
    <cfRule type="cellIs" dxfId="5" priority="1" operator="equal">
      <formula>1</formula>
    </cfRule>
  </conditionalFormatting>
  <pageMargins left="0.78740157480314965" right="0.78740157480314965" top="0.98425196850393704" bottom="0.98425196850393704" header="0.51181102362204722" footer="0.51181102362204722"/>
  <pageSetup paperSize="9" scale="84" orientation="landscape" horizontalDpi="300" verticalDpi="300" r:id="rId1"/>
  <headerFooter alignWithMargins="0">
    <oddHeader>&amp;CHøyeste verdi v4.0</oddHeader>
    <oddFooter>&amp;CCopyright 2012, NHO Service</oddFooter>
  </headerFooter>
  <ignoredErrors>
    <ignoredError sqref="F6 F7:F25" unlockedFormula="1"/>
  </ignoredError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indexed="46"/>
    <pageSetUpPr fitToPage="1"/>
  </sheetPr>
  <dimension ref="A1:J28"/>
  <sheetViews>
    <sheetView showGridLines="0" zoomScaleNormal="100" zoomScalePageLayoutView="150" workbookViewId="0">
      <selection activeCell="D6" sqref="D6"/>
    </sheetView>
  </sheetViews>
  <sheetFormatPr baseColWidth="10" defaultRowHeight="13.2" x14ac:dyDescent="0.25"/>
  <cols>
    <col min="1" max="1" width="3.88671875" customWidth="1"/>
    <col min="2" max="2" width="12.6640625" customWidth="1"/>
    <col min="3" max="3" width="39.88671875" customWidth="1"/>
    <col min="4" max="5" width="15.33203125" customWidth="1"/>
    <col min="6" max="6" width="12.6640625" style="2" customWidth="1"/>
    <col min="7" max="9" width="11.44140625" hidden="1" customWidth="1"/>
    <col min="10" max="10" width="5.44140625" customWidth="1"/>
  </cols>
  <sheetData>
    <row r="1" spans="1:10" ht="62.25" customHeight="1" thickBot="1" x14ac:dyDescent="0.3">
      <c r="A1" s="16"/>
      <c r="B1" s="349" t="s">
        <v>42</v>
      </c>
      <c r="C1" s="350"/>
      <c r="D1" s="350"/>
      <c r="E1" s="350"/>
      <c r="F1" s="351"/>
      <c r="G1" s="16"/>
      <c r="H1" s="16"/>
    </row>
    <row r="2" spans="1:10" ht="18" thickBot="1" x14ac:dyDescent="0.35">
      <c r="A2" s="16"/>
      <c r="B2" s="324" t="str">
        <f>IF(Leverandører!D2&lt;&gt;"",Navn,"")</f>
        <v/>
      </c>
      <c r="C2" s="325"/>
      <c r="D2" s="325"/>
      <c r="E2" s="325"/>
      <c r="F2" s="326"/>
      <c r="G2" s="16"/>
      <c r="H2" s="16"/>
    </row>
    <row r="3" spans="1:10" ht="27" customHeight="1" thickBot="1" x14ac:dyDescent="0.3">
      <c r="A3" s="16"/>
      <c r="B3" s="428" t="str">
        <f>IF(Leverandører!D3&lt;&gt;"",Leverandører!D3,"")</f>
        <v/>
      </c>
      <c r="C3" s="429"/>
      <c r="D3" s="429"/>
      <c r="E3" s="429"/>
      <c r="F3" s="430"/>
      <c r="G3" s="16"/>
      <c r="H3" s="16"/>
    </row>
    <row r="4" spans="1:10" ht="17.25" customHeight="1" thickBot="1" x14ac:dyDescent="0.3">
      <c r="A4" s="16"/>
      <c r="B4" s="431" t="s">
        <v>282</v>
      </c>
      <c r="C4" s="432"/>
      <c r="D4" s="127">
        <f>Tildeling!E4</f>
        <v>0</v>
      </c>
      <c r="E4" s="127">
        <f>Tildeling!E5</f>
        <v>0</v>
      </c>
      <c r="F4" s="119">
        <f>SUM(D4:E4)</f>
        <v>0</v>
      </c>
      <c r="G4" s="16"/>
      <c r="H4" s="97" t="s">
        <v>49</v>
      </c>
      <c r="I4" s="98">
        <f>MAX(F6:F25)</f>
        <v>0</v>
      </c>
    </row>
    <row r="5" spans="1:10" ht="34.5" customHeight="1" x14ac:dyDescent="0.25">
      <c r="A5" s="16"/>
      <c r="B5" s="100" t="s">
        <v>33</v>
      </c>
      <c r="C5" s="261" t="s">
        <v>236</v>
      </c>
      <c r="D5" s="95" t="s">
        <v>3</v>
      </c>
      <c r="E5" s="30" t="s">
        <v>273</v>
      </c>
      <c r="F5" s="101" t="s">
        <v>274</v>
      </c>
      <c r="G5" s="16"/>
      <c r="H5" s="426" t="s">
        <v>50</v>
      </c>
      <c r="I5" s="427"/>
    </row>
    <row r="6" spans="1:10" ht="18" customHeight="1" x14ac:dyDescent="0.25">
      <c r="A6" s="16"/>
      <c r="B6" s="107">
        <v>1</v>
      </c>
      <c r="C6" s="163" t="str">
        <f>IF(Pris!C6&lt;&gt;"",Pris!C6,"")</f>
        <v/>
      </c>
      <c r="D6" s="247" t="str">
        <f>IF(C6&lt;&gt;"",Pris!G6,"")</f>
        <v/>
      </c>
      <c r="E6" s="248" t="str">
        <f>IF(C6&lt;&gt;"",Evaluering!F29,"")</f>
        <v/>
      </c>
      <c r="F6" s="249" t="str">
        <f t="shared" ref="F6:F25" si="0">IF(C6&lt;&gt;"",SUM(D6:E6),"")</f>
        <v/>
      </c>
      <c r="G6" s="208"/>
      <c r="H6" s="31" t="s">
        <v>2</v>
      </c>
      <c r="I6" s="32">
        <f>MAX(D6:D25)</f>
        <v>0</v>
      </c>
      <c r="J6" s="221" t="str">
        <f t="shared" ref="J6:J25" si="1">IF(C6&lt;&gt;"",_xlfn.RANK.EQ(F6,$F$6:$F$25),"")</f>
        <v/>
      </c>
    </row>
    <row r="7" spans="1:10" ht="18" customHeight="1" x14ac:dyDescent="0.25">
      <c r="A7" s="16"/>
      <c r="B7" s="107">
        <v>2</v>
      </c>
      <c r="C7" s="163" t="str">
        <f>IF(Pris!C7&lt;&gt;"",Pris!C7,"")</f>
        <v/>
      </c>
      <c r="D7" s="247" t="str">
        <f>IF(C7&lt;&gt;"",Pris!G7,"")</f>
        <v/>
      </c>
      <c r="E7" s="248" t="str">
        <f>IF(C7&lt;&gt;"",Evaluering!G29,"")</f>
        <v/>
      </c>
      <c r="F7" s="249" t="str">
        <f t="shared" si="0"/>
        <v/>
      </c>
      <c r="G7" s="168"/>
      <c r="H7" s="96" t="s">
        <v>206</v>
      </c>
      <c r="I7" s="32">
        <f>MAX(E6:E25)</f>
        <v>0</v>
      </c>
      <c r="J7" s="221" t="str">
        <f t="shared" si="1"/>
        <v/>
      </c>
    </row>
    <row r="8" spans="1:10" ht="18" customHeight="1" x14ac:dyDescent="0.25">
      <c r="A8" s="16"/>
      <c r="B8" s="107">
        <v>3</v>
      </c>
      <c r="C8" s="163" t="str">
        <f>IF(Pris!C8&lt;&gt;"",Pris!C8,"")</f>
        <v/>
      </c>
      <c r="D8" s="247" t="str">
        <f>IF(C8&lt;&gt;"",Pris!G8,"")</f>
        <v/>
      </c>
      <c r="E8" s="248" t="str">
        <f>IF(C8&lt;&gt;"",Evaluering!H$29,"")</f>
        <v/>
      </c>
      <c r="F8" s="249" t="str">
        <f t="shared" si="0"/>
        <v/>
      </c>
      <c r="G8" s="208"/>
      <c r="H8" s="99" t="s">
        <v>48</v>
      </c>
      <c r="I8" s="33" t="e">
        <f>MAX(#REF!)</f>
        <v>#REF!</v>
      </c>
      <c r="J8" s="221" t="str">
        <f t="shared" si="1"/>
        <v/>
      </c>
    </row>
    <row r="9" spans="1:10" ht="18" customHeight="1" x14ac:dyDescent="0.25">
      <c r="A9" s="16"/>
      <c r="B9" s="107">
        <v>4</v>
      </c>
      <c r="C9" s="163" t="str">
        <f>IF(Pris!C9&lt;&gt;"",Pris!C9,"")</f>
        <v/>
      </c>
      <c r="D9" s="247" t="str">
        <f>IF(C9&lt;&gt;"",Pris!G9,"")</f>
        <v/>
      </c>
      <c r="E9" s="248" t="str">
        <f>IF(C9&lt;&gt;"",Evaluering!I$29,"")</f>
        <v/>
      </c>
      <c r="F9" s="249" t="str">
        <f t="shared" si="0"/>
        <v/>
      </c>
      <c r="G9" s="170"/>
      <c r="J9" s="221" t="str">
        <f t="shared" si="1"/>
        <v/>
      </c>
    </row>
    <row r="10" spans="1:10" ht="18" customHeight="1" x14ac:dyDescent="0.25">
      <c r="A10" s="16"/>
      <c r="B10" s="107">
        <v>5</v>
      </c>
      <c r="C10" s="163" t="str">
        <f>IF(Pris!C10&lt;&gt;"",Pris!C10,"")</f>
        <v/>
      </c>
      <c r="D10" s="247" t="str">
        <f>IF(C10&lt;&gt;"",Pris!G10,"")</f>
        <v/>
      </c>
      <c r="E10" s="248" t="str">
        <f>IF(C10&lt;&gt;"",Evaluering!J$29,"")</f>
        <v/>
      </c>
      <c r="F10" s="249" t="str">
        <f t="shared" si="0"/>
        <v/>
      </c>
      <c r="G10" s="208"/>
      <c r="H10" s="16"/>
      <c r="J10" s="221" t="str">
        <f t="shared" si="1"/>
        <v/>
      </c>
    </row>
    <row r="11" spans="1:10" ht="18" customHeight="1" x14ac:dyDescent="0.25">
      <c r="A11" s="16"/>
      <c r="B11" s="107">
        <v>6</v>
      </c>
      <c r="C11" s="163" t="str">
        <f>IF(Pris!C11&lt;&gt;"",Pris!C11,"")</f>
        <v/>
      </c>
      <c r="D11" s="247" t="str">
        <f>IF(C11&lt;&gt;"",Pris!G11,"")</f>
        <v/>
      </c>
      <c r="E11" s="248" t="str">
        <f>IF(C11&lt;&gt;"",Evaluering!K$29,"")</f>
        <v/>
      </c>
      <c r="F11" s="249" t="str">
        <f t="shared" si="0"/>
        <v/>
      </c>
      <c r="G11" s="208"/>
      <c r="H11" s="16"/>
      <c r="J11" s="221" t="str">
        <f t="shared" si="1"/>
        <v/>
      </c>
    </row>
    <row r="12" spans="1:10" ht="18" customHeight="1" x14ac:dyDescent="0.25">
      <c r="A12" s="16"/>
      <c r="B12" s="107">
        <v>7</v>
      </c>
      <c r="C12" s="163" t="str">
        <f>IF(Pris!C12&lt;&gt;"",Pris!C12,"")</f>
        <v/>
      </c>
      <c r="D12" s="247" t="str">
        <f>IF(C12&lt;&gt;"",Pris!G12,"")</f>
        <v/>
      </c>
      <c r="E12" s="248" t="str">
        <f>IF(C12&lt;&gt;"",Evaluering!L$29,"")</f>
        <v/>
      </c>
      <c r="F12" s="249" t="str">
        <f t="shared" si="0"/>
        <v/>
      </c>
      <c r="G12" s="208"/>
      <c r="H12" s="16"/>
      <c r="J12" s="221" t="str">
        <f t="shared" si="1"/>
        <v/>
      </c>
    </row>
    <row r="13" spans="1:10" ht="18" customHeight="1" x14ac:dyDescent="0.25">
      <c r="A13" s="16"/>
      <c r="B13" s="107">
        <v>8</v>
      </c>
      <c r="C13" s="163" t="str">
        <f>IF(Pris!C13&lt;&gt;"",Pris!C13,"")</f>
        <v/>
      </c>
      <c r="D13" s="247" t="str">
        <f>IF(C13&lt;&gt;"",Pris!G13,"")</f>
        <v/>
      </c>
      <c r="E13" s="248" t="str">
        <f>IF(C13&lt;&gt;"",Evaluering!M$29,"")</f>
        <v/>
      </c>
      <c r="F13" s="249" t="str">
        <f t="shared" si="0"/>
        <v/>
      </c>
      <c r="G13" s="208"/>
      <c r="H13" s="16"/>
      <c r="J13" s="221" t="str">
        <f t="shared" si="1"/>
        <v/>
      </c>
    </row>
    <row r="14" spans="1:10" ht="18" customHeight="1" x14ac:dyDescent="0.25">
      <c r="A14" s="16"/>
      <c r="B14" s="107">
        <v>9</v>
      </c>
      <c r="C14" s="163" t="str">
        <f>IF(Pris!C14&lt;&gt;"",Pris!C14,"")</f>
        <v/>
      </c>
      <c r="D14" s="247" t="str">
        <f>IF(C14&lt;&gt;"",Pris!G14,"")</f>
        <v/>
      </c>
      <c r="E14" s="248" t="str">
        <f>IF(C14&lt;&gt;"",Evaluering!N$29,"")</f>
        <v/>
      </c>
      <c r="F14" s="249" t="str">
        <f t="shared" si="0"/>
        <v/>
      </c>
      <c r="G14" s="208"/>
      <c r="H14" s="16"/>
      <c r="J14" s="221" t="str">
        <f t="shared" si="1"/>
        <v/>
      </c>
    </row>
    <row r="15" spans="1:10" ht="18" customHeight="1" x14ac:dyDescent="0.25">
      <c r="A15" s="16"/>
      <c r="B15" s="107">
        <v>10</v>
      </c>
      <c r="C15" s="163" t="str">
        <f>IF(Pris!C15&lt;&gt;"",Pris!C15,"")</f>
        <v/>
      </c>
      <c r="D15" s="247" t="str">
        <f>IF(C15&lt;&gt;"",Pris!G15,"")</f>
        <v/>
      </c>
      <c r="E15" s="248" t="str">
        <f>IF(C15&lt;&gt;"",Evaluering!O$29,"")</f>
        <v/>
      </c>
      <c r="F15" s="249" t="str">
        <f t="shared" si="0"/>
        <v/>
      </c>
      <c r="G15" s="208"/>
      <c r="H15" s="16"/>
      <c r="J15" s="221" t="str">
        <f t="shared" si="1"/>
        <v/>
      </c>
    </row>
    <row r="16" spans="1:10" ht="18" customHeight="1" x14ac:dyDescent="0.25">
      <c r="A16" s="16"/>
      <c r="B16" s="107">
        <v>11</v>
      </c>
      <c r="C16" s="163" t="str">
        <f>IF(Pris!C16&lt;&gt;"",Pris!C16,"")</f>
        <v/>
      </c>
      <c r="D16" s="247" t="str">
        <f>IF(C16&lt;&gt;"",Pris!G16,"")</f>
        <v/>
      </c>
      <c r="E16" s="248" t="str">
        <f>IF(C16&lt;&gt;"",Evaluering!P$29,"")</f>
        <v/>
      </c>
      <c r="F16" s="249" t="str">
        <f t="shared" si="0"/>
        <v/>
      </c>
      <c r="G16" s="208"/>
      <c r="H16" s="16"/>
      <c r="J16" s="221" t="str">
        <f t="shared" si="1"/>
        <v/>
      </c>
    </row>
    <row r="17" spans="1:10" ht="18" customHeight="1" x14ac:dyDescent="0.25">
      <c r="A17" s="16"/>
      <c r="B17" s="107">
        <v>12</v>
      </c>
      <c r="C17" s="163" t="str">
        <f>IF(Pris!C17&lt;&gt;"",Pris!C17,"")</f>
        <v/>
      </c>
      <c r="D17" s="247" t="str">
        <f>IF(C17&lt;&gt;"",Pris!G17,"")</f>
        <v/>
      </c>
      <c r="E17" s="248" t="str">
        <f>IF(C17&lt;&gt;"",Evaluering!Q$29,"")</f>
        <v/>
      </c>
      <c r="F17" s="249" t="str">
        <f t="shared" si="0"/>
        <v/>
      </c>
      <c r="G17" s="208"/>
      <c r="H17" s="16"/>
      <c r="J17" s="221" t="str">
        <f t="shared" si="1"/>
        <v/>
      </c>
    </row>
    <row r="18" spans="1:10" ht="18" customHeight="1" x14ac:dyDescent="0.25">
      <c r="A18" s="16"/>
      <c r="B18" s="107">
        <v>13</v>
      </c>
      <c r="C18" s="163" t="str">
        <f>IF(Pris!C18&lt;&gt;"",Pris!C18,"")</f>
        <v/>
      </c>
      <c r="D18" s="247" t="str">
        <f>IF(C18&lt;&gt;"",Pris!G18,"")</f>
        <v/>
      </c>
      <c r="E18" s="248" t="str">
        <f>IF(C18&lt;&gt;"",Evaluering!R$29,"")</f>
        <v/>
      </c>
      <c r="F18" s="249" t="str">
        <f t="shared" si="0"/>
        <v/>
      </c>
      <c r="G18" s="208"/>
      <c r="H18" s="16"/>
      <c r="J18" s="221" t="str">
        <f t="shared" si="1"/>
        <v/>
      </c>
    </row>
    <row r="19" spans="1:10" ht="18" customHeight="1" x14ac:dyDescent="0.25">
      <c r="A19" s="16"/>
      <c r="B19" s="107">
        <v>14</v>
      </c>
      <c r="C19" s="163" t="str">
        <f>IF(Pris!C19&lt;&gt;"",Pris!C19,"")</f>
        <v/>
      </c>
      <c r="D19" s="247" t="str">
        <f>IF(C19&lt;&gt;"",Pris!G19,"")</f>
        <v/>
      </c>
      <c r="E19" s="248" t="str">
        <f>IF(C19&lt;&gt;"",Evaluering!S$29,"")</f>
        <v/>
      </c>
      <c r="F19" s="249" t="str">
        <f t="shared" si="0"/>
        <v/>
      </c>
      <c r="G19" s="208"/>
      <c r="H19" s="16"/>
      <c r="J19" s="221" t="str">
        <f t="shared" si="1"/>
        <v/>
      </c>
    </row>
    <row r="20" spans="1:10" ht="18" customHeight="1" x14ac:dyDescent="0.25">
      <c r="A20" s="16"/>
      <c r="B20" s="107">
        <v>15</v>
      </c>
      <c r="C20" s="163" t="str">
        <f>IF(Pris!C20&lt;&gt;"",Pris!C20,"")</f>
        <v/>
      </c>
      <c r="D20" s="247" t="str">
        <f>IF(C20&lt;&gt;"",Pris!G20,"")</f>
        <v/>
      </c>
      <c r="E20" s="248" t="str">
        <f>IF(C20&lt;&gt;"",Evaluering!T$29,"")</f>
        <v/>
      </c>
      <c r="F20" s="249" t="str">
        <f t="shared" si="0"/>
        <v/>
      </c>
      <c r="G20" s="208"/>
      <c r="H20" s="16"/>
      <c r="J20" s="221" t="str">
        <f t="shared" si="1"/>
        <v/>
      </c>
    </row>
    <row r="21" spans="1:10" ht="18" customHeight="1" x14ac:dyDescent="0.25">
      <c r="A21" s="16"/>
      <c r="B21" s="107">
        <v>16</v>
      </c>
      <c r="C21" s="163" t="str">
        <f>IF(Pris!C21&lt;&gt;"",Pris!C21,"")</f>
        <v/>
      </c>
      <c r="D21" s="247" t="str">
        <f>IF(C21&lt;&gt;"",Pris!G21,"")</f>
        <v/>
      </c>
      <c r="E21" s="248" t="str">
        <f>IF(C21&lt;&gt;"",Evaluering!U$29,"")</f>
        <v/>
      </c>
      <c r="F21" s="249" t="str">
        <f t="shared" si="0"/>
        <v/>
      </c>
      <c r="G21" s="208"/>
      <c r="H21" s="16"/>
      <c r="J21" s="221" t="str">
        <f t="shared" si="1"/>
        <v/>
      </c>
    </row>
    <row r="22" spans="1:10" ht="18" customHeight="1" x14ac:dyDescent="0.25">
      <c r="A22" s="16"/>
      <c r="B22" s="107">
        <v>17</v>
      </c>
      <c r="C22" s="163" t="str">
        <f>IF(Pris!C22&lt;&gt;"",Pris!C22,"")</f>
        <v/>
      </c>
      <c r="D22" s="247" t="str">
        <f>IF(C22&lt;&gt;"",Pris!G22,"")</f>
        <v/>
      </c>
      <c r="E22" s="248" t="str">
        <f>IF(C22&lt;&gt;"",Evaluering!V$29,"")</f>
        <v/>
      </c>
      <c r="F22" s="249" t="str">
        <f t="shared" si="0"/>
        <v/>
      </c>
      <c r="G22" s="208"/>
      <c r="H22" s="16"/>
      <c r="J22" s="221" t="str">
        <f t="shared" si="1"/>
        <v/>
      </c>
    </row>
    <row r="23" spans="1:10" ht="18" customHeight="1" x14ac:dyDescent="0.25">
      <c r="A23" s="16"/>
      <c r="B23" s="107">
        <v>18</v>
      </c>
      <c r="C23" s="163" t="str">
        <f>IF(Pris!C23&lt;&gt;"",Pris!C23,"")</f>
        <v/>
      </c>
      <c r="D23" s="247" t="str">
        <f>IF(C23&lt;&gt;"",Pris!G23,"")</f>
        <v/>
      </c>
      <c r="E23" s="248" t="str">
        <f>IF(C23&lt;&gt;"",Evaluering!W$29,"")</f>
        <v/>
      </c>
      <c r="F23" s="249" t="str">
        <f t="shared" si="0"/>
        <v/>
      </c>
      <c r="G23" s="208"/>
      <c r="H23" s="16"/>
      <c r="J23" s="221" t="str">
        <f t="shared" si="1"/>
        <v/>
      </c>
    </row>
    <row r="24" spans="1:10" ht="18" customHeight="1" x14ac:dyDescent="0.25">
      <c r="A24" s="16"/>
      <c r="B24" s="107">
        <v>19</v>
      </c>
      <c r="C24" s="163" t="str">
        <f>IF(Pris!C24&lt;&gt;"",Pris!C24,"")</f>
        <v/>
      </c>
      <c r="D24" s="247" t="str">
        <f>IF(C24&lt;&gt;"",Pris!G24,"")</f>
        <v/>
      </c>
      <c r="E24" s="248" t="str">
        <f>IF(C24&lt;&gt;"",Evaluering!X$29,"")</f>
        <v/>
      </c>
      <c r="F24" s="249" t="str">
        <f t="shared" si="0"/>
        <v/>
      </c>
      <c r="G24" s="208"/>
      <c r="H24" s="16"/>
      <c r="J24" s="221" t="str">
        <f t="shared" si="1"/>
        <v/>
      </c>
    </row>
    <row r="25" spans="1:10" ht="18" customHeight="1" thickBot="1" x14ac:dyDescent="0.3">
      <c r="A25" s="16"/>
      <c r="B25" s="108">
        <v>20</v>
      </c>
      <c r="C25" s="164" t="str">
        <f>IF(Pris!C25&lt;&gt;"",Pris!C25,"")</f>
        <v/>
      </c>
      <c r="D25" s="250" t="str">
        <f>IF(C25&lt;&gt;"",Pris!G25,"")</f>
        <v/>
      </c>
      <c r="E25" s="251" t="str">
        <f>IF(C25&lt;&gt;"",Evaluering!Y$29,"")</f>
        <v/>
      </c>
      <c r="F25" s="252" t="str">
        <f t="shared" si="0"/>
        <v/>
      </c>
      <c r="G25" s="208"/>
      <c r="H25" s="16"/>
      <c r="J25" s="221" t="str">
        <f t="shared" si="1"/>
        <v/>
      </c>
    </row>
    <row r="26" spans="1:10" x14ac:dyDescent="0.25">
      <c r="A26" s="16"/>
      <c r="B26" s="16"/>
      <c r="C26" s="16"/>
      <c r="D26" s="16"/>
      <c r="E26" s="16"/>
      <c r="F26" s="17"/>
      <c r="G26" s="16"/>
      <c r="H26" s="16"/>
    </row>
    <row r="27" spans="1:10" x14ac:dyDescent="0.25">
      <c r="A27" s="16"/>
      <c r="B27" s="16"/>
      <c r="C27" s="16"/>
      <c r="D27" s="16"/>
      <c r="E27" s="16"/>
      <c r="F27" s="17"/>
      <c r="G27" s="16"/>
      <c r="H27" s="16"/>
    </row>
    <row r="28" spans="1:10" x14ac:dyDescent="0.25">
      <c r="A28" s="16"/>
      <c r="B28" s="16"/>
      <c r="C28" s="16"/>
      <c r="D28" s="16"/>
      <c r="E28" s="16"/>
      <c r="F28" s="17"/>
      <c r="G28" s="16"/>
      <c r="H28" s="16"/>
    </row>
  </sheetData>
  <sheetProtection algorithmName="SHA-512" hashValue="ZKeCSFYRX98mnbbtQK+FP/cmVVQg4BMj8Yzap1Od80mNZOx29HQHGhfGB0i8gO+4uaRI1t8LQdvGHb2e8OE/Ow==" saltValue="aI3qQlkP8EVrUJsn2R/Daw==" spinCount="100000" sheet="1" objects="1" scenarios="1"/>
  <mergeCells count="5">
    <mergeCell ref="B1:F1"/>
    <mergeCell ref="H5:I5"/>
    <mergeCell ref="B3:F3"/>
    <mergeCell ref="B2:F2"/>
    <mergeCell ref="B4:C4"/>
  </mergeCells>
  <phoneticPr fontId="3" type="noConversion"/>
  <conditionalFormatting sqref="G6:G25">
    <cfRule type="cellIs" dxfId="4" priority="5" stopIfTrue="1" operator="equal">
      <formula>"Høyeste verdi"</formula>
    </cfRule>
  </conditionalFormatting>
  <conditionalFormatting sqref="F6:F25">
    <cfRule type="cellIs" dxfId="3" priority="33" stopIfTrue="1" operator="equal">
      <formula>$I$4</formula>
    </cfRule>
  </conditionalFormatting>
  <conditionalFormatting sqref="D6:D25">
    <cfRule type="cellIs" dxfId="2" priority="35" stopIfTrue="1" operator="equal">
      <formula>$D$4</formula>
    </cfRule>
  </conditionalFormatting>
  <conditionalFormatting sqref="E6:E25">
    <cfRule type="cellIs" dxfId="1" priority="36" stopIfTrue="1" operator="equal">
      <formula>$E$4</formula>
    </cfRule>
  </conditionalFormatting>
  <conditionalFormatting sqref="J6:J25">
    <cfRule type="cellIs" dxfId="0" priority="1" operator="equal">
      <formula>1</formula>
    </cfRule>
  </conditionalFormatting>
  <pageMargins left="0.78740157480314965" right="0.78740157480314965" top="0.98425196850393704" bottom="0.98425196850393704" header="0.51181102362204722" footer="0.51181102362204722"/>
  <pageSetup paperSize="9" scale="89" orientation="landscape" horizontalDpi="300" verticalDpi="300" r:id="rId1"/>
  <headerFooter alignWithMargins="0">
    <oddHeader>&amp;CHøyeste verdi v4.0</oddHeader>
    <oddFooter>&amp;CCopyright 2012, NHO Service</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mso-contentType ?>
<customXsn xmlns="http://schemas.microsoft.com/office/2006/metadata/customXsn">
  <xsnLocation/>
  <cached>True</cached>
  <openByDefault>True</openByDefault>
  <xsnScope/>
</customXsn>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dlc_DocId xmlns="a0f58ce9-b21f-44eb-88c9-0b76be283c2f">Service01-596733715-5005</_dlc_DocId>
    <_dlc_DocIdUrl xmlns="a0f58ce9-b21f-44eb-88c9-0b76be283c2f">
      <Url>https://nhosp.sharepoint.com/sites/NHOService/_layouts/15/DocIdRedir.aspx?ID=Service01-596733715-5005</Url>
      <Description>Service01-596733715-5005</Description>
    </_dlc_DocIdUrl>
    <NHO_DocumentStatus xmlns="f909def9-6662-4ec9-b2d2-41be86eee7c4">Under behandling</NHO_DocumentStatus>
    <c33924c3673147c88830f2707c1978bc xmlns="f909def9-6662-4ec9-b2d2-41be86eee7c4">
      <Terms xmlns="http://schemas.microsoft.com/office/infopath/2007/PartnerControls">
        <TermInfo xmlns="http://schemas.microsoft.com/office/infopath/2007/PartnerControls">
          <TermName xmlns="http://schemas.microsoft.com/office/infopath/2007/PartnerControls">Tore Herseth Barlo</TermName>
          <TermId xmlns="http://schemas.microsoft.com/office/infopath/2007/PartnerControls">be2f0ac0-0cd9-491e-9be8-7db3044a3510</TermId>
        </TermInfo>
      </Terms>
    </c33924c3673147c88830f2707c1978bc>
    <TaxKeywordTaxHTField xmlns="749ab8b6-ff35-4a4f-9f18-9cef83ce6420">
      <Terms xmlns="http://schemas.microsoft.com/office/infopath/2007/PartnerControls"/>
    </TaxKeywordTaxHTField>
    <ARENA_DocumentReference xmlns="f909def9-6662-4ec9-b2d2-41be86eee7c4" xsi:nil="true"/>
    <ARENA_DocumentRecipient xmlns="f909def9-6662-4ec9-b2d2-41be86eee7c4" xsi:nil="true"/>
    <NHO_DocumentDate xmlns="f909def9-6662-4ec9-b2d2-41be86eee7c4" xsi:nil="true"/>
    <TaxCatchAll xmlns="749ab8b6-ff35-4a4f-9f18-9cef83ce6420">
      <Value>17</Value>
      <Value>117</Value>
    </TaxCatchAll>
    <p8a47c7619634ae9930087b62d76e394 xmlns="f909def9-6662-4ec9-b2d2-41be86eee7c4">
      <Terms xmlns="http://schemas.microsoft.com/office/infopath/2007/PartnerControls">
        <TermInfo xmlns="http://schemas.microsoft.com/office/infopath/2007/PartnerControls">
          <TermName xmlns="http://schemas.microsoft.com/office/infopath/2007/PartnerControls">NHO Service</TermName>
          <TermId xmlns="http://schemas.microsoft.com/office/infopath/2007/PartnerControls">3d82961d-057c-4fcd-aefd-d50330675a26</TermId>
        </TermInfo>
      </Terms>
    </p8a47c7619634ae9930087b62d76e394>
    <ARENA_DocumentSender xmlns="f909def9-6662-4ec9-b2d2-41be86eee7c4" xsi:nil="true"/>
    <NHO_DocumentProperty xmlns="f909def9-6662-4ec9-b2d2-41be86eee7c4">Internt</NHO_DocumentProperty>
  </documentManagement>
</p:properti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5.xml><?xml version="1.0" encoding="utf-8"?>
<?mso-contentType ?>
<SharedContentType xmlns="Microsoft.SharePoint.Taxonomy.ContentTypeSync" SourceId="9119b49b-2cc3-444e-b755-8692f4554da6" ContentTypeId="0x01010024A2C8D6A070534B9CF4AD2589879B1E0401" PreviousValue="false"/>
</file>

<file path=customXml/item6.xml><?xml version="1.0" encoding="utf-8"?>
<ct:contentTypeSchema xmlns:ct="http://schemas.microsoft.com/office/2006/metadata/contentType" xmlns:ma="http://schemas.microsoft.com/office/2006/metadata/properties/metaAttributes" ct:_="" ma:_="" ma:contentTypeName="Dokument - NHO Fellesskapet" ma:contentTypeID="0x01010024A2C8D6A070534B9CF4AD2589879B1E040100A7A3EAFB8500A9458CB8CC0A35ED171D" ma:contentTypeVersion="32" ma:contentTypeDescription="Opprett et nytt dokument." ma:contentTypeScope="" ma:versionID="da3d55746704370a866aa7fe150c802b">
  <xsd:schema xmlns:xsd="http://www.w3.org/2001/XMLSchema" xmlns:xs="http://www.w3.org/2001/XMLSchema" xmlns:p="http://schemas.microsoft.com/office/2006/metadata/properties" xmlns:ns2="f909def9-6662-4ec9-b2d2-41be86eee7c4" xmlns:ns3="749ab8b6-ff35-4a4f-9f18-9cef83ce6420" xmlns:ns4="a0f58ce9-b21f-44eb-88c9-0b76be283c2f" targetNamespace="http://schemas.microsoft.com/office/2006/metadata/properties" ma:root="true" ma:fieldsID="74e219629d3286c68dc0a0dc480e0e5a" ns2:_="" ns3:_="" ns4:_="">
    <xsd:import namespace="f909def9-6662-4ec9-b2d2-41be86eee7c4"/>
    <xsd:import namespace="749ab8b6-ff35-4a4f-9f18-9cef83ce6420"/>
    <xsd:import namespace="a0f58ce9-b21f-44eb-88c9-0b76be283c2f"/>
    <xsd:element name="properties">
      <xsd:complexType>
        <xsd:sequence>
          <xsd:element name="documentManagement">
            <xsd:complexType>
              <xsd:all>
                <xsd:element ref="ns2:NHO_DocumentStatus" minOccurs="0"/>
                <xsd:element ref="ns2:NHO_DocumentProperty" minOccurs="0"/>
                <xsd:element ref="ns2:NHO_DocumentDate" minOccurs="0"/>
                <xsd:element ref="ns2:c33924c3673147c88830f2707c1978bc" minOccurs="0"/>
                <xsd:element ref="ns3:TaxCatchAll" minOccurs="0"/>
                <xsd:element ref="ns3:TaxCatchAllLabel" minOccurs="0"/>
                <xsd:element ref="ns2:p8a47c7619634ae9930087b62d76e394" minOccurs="0"/>
                <xsd:element ref="ns3:TaxKeywordTaxHTField" minOccurs="0"/>
                <xsd:element ref="ns2:ARENA_DocumentReference" minOccurs="0"/>
                <xsd:element ref="ns2:ARENA_DocumentRecipient" minOccurs="0"/>
                <xsd:element ref="ns2:ARENA_DocumentSender" minOccurs="0"/>
                <xsd:element ref="ns4:_dlc_DocId" minOccurs="0"/>
                <xsd:element ref="ns4:_dlc_DocIdUrl" minOccurs="0"/>
                <xsd:element ref="ns4: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909def9-6662-4ec9-b2d2-41be86eee7c4" elementFormDefault="qualified">
    <xsd:import namespace="http://schemas.microsoft.com/office/2006/documentManagement/types"/>
    <xsd:import namespace="http://schemas.microsoft.com/office/infopath/2007/PartnerControls"/>
    <xsd:element name="NHO_DocumentStatus" ma:index="8" nillable="true" ma:displayName="Status" ma:default="Under behandling" ma:description="Status" ma:format="Dropdown" ma:internalName="NHO_DocumentStatus" ma:readOnly="false">
      <xsd:simpleType>
        <xsd:restriction base="dms:Choice">
          <xsd:enumeration value="Under behandling"/>
          <xsd:enumeration value="Til fordeling"/>
          <xsd:enumeration value="Arkivert"/>
        </xsd:restriction>
      </xsd:simpleType>
    </xsd:element>
    <xsd:element name="NHO_DocumentProperty" ma:index="9" nillable="true" ma:displayName="Inn/ut/internt" ma:default="Internt" ma:description="Inn/ut/internt" ma:format="Dropdown" ma:internalName="NHO_DocumentProperty" ma:readOnly="false">
      <xsd:simpleType>
        <xsd:restriction base="dms:Choice">
          <xsd:enumeration value="Internt"/>
          <xsd:enumeration value="Ut"/>
          <xsd:enumeration value="Inn"/>
        </xsd:restriction>
      </xsd:simpleType>
    </xsd:element>
    <xsd:element name="NHO_DocumentDate" ma:index="10" nillable="true" ma:displayName="Dokumentdato" ma:description="Dokumentdato" ma:format="DateOnly" ma:internalName="NHO_DocumentDate" ma:readOnly="false">
      <xsd:simpleType>
        <xsd:restriction base="dms:DateTime"/>
      </xsd:simpleType>
    </xsd:element>
    <xsd:element name="c33924c3673147c88830f2707c1978bc" ma:index="11" nillable="true" ma:taxonomy="true" ma:internalName="c33924c3673147c88830f2707c1978bc" ma:taxonomyFieldName="NhoMmdCaseWorker" ma:displayName="Saksbehandler" ma:readOnly="false" ma:fieldId="{c33924c3-6731-47c8-8830-f2707c1978bc}" ma:sspId="9119b49b-2cc3-444e-b755-8692f4554da6" ma:termSetId="a75e361f-3881-449b-8e3a-eada1710eb38" ma:anchorId="00000000-0000-0000-0000-000000000000" ma:open="false" ma:isKeyword="false">
      <xsd:complexType>
        <xsd:sequence>
          <xsd:element ref="pc:Terms" minOccurs="0" maxOccurs="1"/>
        </xsd:sequence>
      </xsd:complexType>
    </xsd:element>
    <xsd:element name="p8a47c7619634ae9930087b62d76e394" ma:index="15" nillable="true" ma:taxonomy="true" ma:internalName="p8a47c7619634ae9930087b62d76e394" ma:taxonomyFieldName="NHO_OrganisationUnit" ma:displayName="Organisasjonsenhet" ma:readOnly="false" ma:fieldId="{98a47c76-1963-4ae9-9300-87b62d76e394}" ma:sspId="9119b49b-2cc3-444e-b755-8692f4554da6" ma:termSetId="4686cc46-fb62-423b-8caf-c5de8864a4b0" ma:anchorId="00000000-0000-0000-0000-000000000000" ma:open="false" ma:isKeyword="false">
      <xsd:complexType>
        <xsd:sequence>
          <xsd:element ref="pc:Terms" minOccurs="0" maxOccurs="1"/>
        </xsd:sequence>
      </xsd:complexType>
    </xsd:element>
    <xsd:element name="ARENA_DocumentReference" ma:index="19" nillable="true" ma:displayName="Deres referanse" ma:description="Deres referanse" ma:internalName="ARENA_DocumentReference" ma:readOnly="false">
      <xsd:simpleType>
        <xsd:restriction base="dms:Text"/>
      </xsd:simpleType>
    </xsd:element>
    <xsd:element name="ARENA_DocumentRecipient" ma:index="20" nillable="true" ma:displayName="Mottaker" ma:description="Mottaker" ma:internalName="ARENA_DocumentRecipient" ma:readOnly="false">
      <xsd:simpleType>
        <xsd:restriction base="dms:Text"/>
      </xsd:simpleType>
    </xsd:element>
    <xsd:element name="ARENA_DocumentSender" ma:index="21" nillable="true" ma:displayName="Avsender" ma:description="Avsender" ma:internalName="ARENA_DocumentSender" ma:readOnly="fals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49ab8b6-ff35-4a4f-9f18-9cef83ce6420" elementFormDefault="qualified">
    <xsd:import namespace="http://schemas.microsoft.com/office/2006/documentManagement/types"/>
    <xsd:import namespace="http://schemas.microsoft.com/office/infopath/2007/PartnerControls"/>
    <xsd:element name="TaxCatchAll" ma:index="12" nillable="true" ma:displayName="Taxonomy Catch All Column" ma:description="" ma:hidden="true" ma:list="{35f8bb62-0aef-440b-9dc7-ae9d68f67a14}" ma:internalName="TaxCatchAll" ma:showField="CatchAllData" ma:web="a0f58ce9-b21f-44eb-88c9-0b76be283c2f">
      <xsd:complexType>
        <xsd:complexContent>
          <xsd:extension base="dms:MultiChoiceLookup">
            <xsd:sequence>
              <xsd:element name="Value" type="dms:Lookup" maxOccurs="unbounded" minOccurs="0" nillable="true"/>
            </xsd:sequence>
          </xsd:extension>
        </xsd:complexContent>
      </xsd:complexType>
    </xsd:element>
    <xsd:element name="TaxCatchAllLabel" ma:index="13" nillable="true" ma:displayName="Taxonomy Catch All Column1" ma:description="" ma:hidden="true" ma:list="{35f8bb62-0aef-440b-9dc7-ae9d68f67a14}" ma:internalName="TaxCatchAllLabel" ma:readOnly="true" ma:showField="CatchAllDataLabel" ma:web="a0f58ce9-b21f-44eb-88c9-0b76be283c2f">
      <xsd:complexType>
        <xsd:complexContent>
          <xsd:extension base="dms:MultiChoiceLookup">
            <xsd:sequence>
              <xsd:element name="Value" type="dms:Lookup" maxOccurs="unbounded" minOccurs="0" nillable="true"/>
            </xsd:sequence>
          </xsd:extension>
        </xsd:complexContent>
      </xsd:complexType>
    </xsd:element>
    <xsd:element name="TaxKeywordTaxHTField" ma:index="17" nillable="true" ma:taxonomy="true" ma:internalName="TaxKeywordTaxHTField" ma:taxonomyFieldName="TaxKeyword" ma:displayName="Organisasjonsnøkkelord" ma:fieldId="{23f27201-bee3-471e-b2e7-b64fd8b7ca38}" ma:taxonomyMulti="true" ma:sspId="00000000-0000-0000-0000-000000000000" ma:termSetId="00000000-0000-0000-0000-000000000000" ma:anchorId="00000000-0000-0000-0000-000000000000" ma:open="true" ma:isKeyword="tru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a0f58ce9-b21f-44eb-88c9-0b76be283c2f" elementFormDefault="qualified">
    <xsd:import namespace="http://schemas.microsoft.com/office/2006/documentManagement/types"/>
    <xsd:import namespace="http://schemas.microsoft.com/office/infopath/2007/PartnerControls"/>
    <xsd:element name="_dlc_DocId" ma:index="22" nillable="true" ma:displayName="Dokument-ID-verdi" ma:description="Verdien for dokument-IDen som er tilordnet elementet." ma:internalName="_dlc_DocId" ma:readOnly="true">
      <xsd:simpleType>
        <xsd:restriction base="dms:Text"/>
      </xsd:simpleType>
    </xsd:element>
    <xsd:element name="_dlc_DocIdUrl" ma:index="23" nillable="true" ma:displayName="Dokument-ID" ma:description="Fast kobling til dokumente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4" nillable="true" ma:displayName="Fast ID" ma:description="Behold IDen ved tillegging."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holdstype"/>
        <xsd:element ref="dc:title" minOccurs="0" maxOccurs="1" ma:index="4" ma:displayName="Tit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10D0186-67B1-4F94-BBAA-F1E7393781FF}">
  <ds:schemaRefs>
    <ds:schemaRef ds:uri="http://schemas.microsoft.com/office/2006/metadata/customXsn"/>
  </ds:schemaRefs>
</ds:datastoreItem>
</file>

<file path=customXml/itemProps2.xml><?xml version="1.0" encoding="utf-8"?>
<ds:datastoreItem xmlns:ds="http://schemas.openxmlformats.org/officeDocument/2006/customXml" ds:itemID="{FB05499D-EC02-4AB8-B190-C5A9C9E8EA88}">
  <ds:schemaRefs>
    <ds:schemaRef ds:uri="http://schemas.microsoft.com/sharepoint/v3/contenttype/forms"/>
  </ds:schemaRefs>
</ds:datastoreItem>
</file>

<file path=customXml/itemProps3.xml><?xml version="1.0" encoding="utf-8"?>
<ds:datastoreItem xmlns:ds="http://schemas.openxmlformats.org/officeDocument/2006/customXml" ds:itemID="{7B0B30AA-6E40-4A61-9E8B-4DA44004B85C}">
  <ds:schemaRefs>
    <ds:schemaRef ds:uri="749ab8b6-ff35-4a4f-9f18-9cef83ce6420"/>
    <ds:schemaRef ds:uri="http://schemas.microsoft.com/office/2006/documentManagement/types"/>
    <ds:schemaRef ds:uri="f909def9-6662-4ec9-b2d2-41be86eee7c4"/>
    <ds:schemaRef ds:uri="http://schemas.openxmlformats.org/package/2006/metadata/core-properties"/>
    <ds:schemaRef ds:uri="http://purl.org/dc/elements/1.1/"/>
    <ds:schemaRef ds:uri="http://schemas.microsoft.com/office/infopath/2007/PartnerControls"/>
    <ds:schemaRef ds:uri="a0f58ce9-b21f-44eb-88c9-0b76be283c2f"/>
    <ds:schemaRef ds:uri="http://purl.org/dc/terms/"/>
    <ds:schemaRef ds:uri="http://schemas.microsoft.com/office/2006/metadata/properties"/>
    <ds:schemaRef ds:uri="http://www.w3.org/XML/1998/namespace"/>
    <ds:schemaRef ds:uri="http://purl.org/dc/dcmitype/"/>
  </ds:schemaRefs>
</ds:datastoreItem>
</file>

<file path=customXml/itemProps4.xml><?xml version="1.0" encoding="utf-8"?>
<ds:datastoreItem xmlns:ds="http://schemas.openxmlformats.org/officeDocument/2006/customXml" ds:itemID="{32991EA0-A36A-4208-97C6-FB6C81EE38B5}">
  <ds:schemaRefs>
    <ds:schemaRef ds:uri="http://schemas.microsoft.com/sharepoint/events"/>
  </ds:schemaRefs>
</ds:datastoreItem>
</file>

<file path=customXml/itemProps5.xml><?xml version="1.0" encoding="utf-8"?>
<ds:datastoreItem xmlns:ds="http://schemas.openxmlformats.org/officeDocument/2006/customXml" ds:itemID="{E39A04A9-95AD-4875-A119-7D4994C72D04}">
  <ds:schemaRefs>
    <ds:schemaRef ds:uri="Microsoft.SharePoint.Taxonomy.ContentTypeSync"/>
  </ds:schemaRefs>
</ds:datastoreItem>
</file>

<file path=customXml/itemProps6.xml><?xml version="1.0" encoding="utf-8"?>
<ds:datastoreItem xmlns:ds="http://schemas.openxmlformats.org/officeDocument/2006/customXml" ds:itemID="{FC08DC0C-FF4D-4B0C-837B-1534215F644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909def9-6662-4ec9-b2d2-41be86eee7c4"/>
    <ds:schemaRef ds:uri="749ab8b6-ff35-4a4f-9f18-9cef83ce6420"/>
    <ds:schemaRef ds:uri="a0f58ce9-b21f-44eb-88c9-0b76be283c2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9</vt:i4>
      </vt:variant>
      <vt:variant>
        <vt:lpstr>Navngitte områder</vt:lpstr>
      </vt:variant>
      <vt:variant>
        <vt:i4>5</vt:i4>
      </vt:variant>
    </vt:vector>
  </HeadingPairs>
  <TitlesOfParts>
    <vt:vector size="14" baseType="lpstr">
      <vt:lpstr>Start</vt:lpstr>
      <vt:lpstr>Prosedyre</vt:lpstr>
      <vt:lpstr>Leverandører</vt:lpstr>
      <vt:lpstr>Avvisning</vt:lpstr>
      <vt:lpstr>Kvalifisering</vt:lpstr>
      <vt:lpstr>Tildeling</vt:lpstr>
      <vt:lpstr>Evaluering</vt:lpstr>
      <vt:lpstr>Pris</vt:lpstr>
      <vt:lpstr>Oppsummering</vt:lpstr>
      <vt:lpstr>Emne</vt:lpstr>
      <vt:lpstr>Kategori</vt:lpstr>
      <vt:lpstr>Navn</vt:lpstr>
      <vt:lpstr>Tekst</vt:lpstr>
      <vt:lpstr>Tildeling</vt:lpstr>
    </vt:vector>
  </TitlesOfParts>
  <Company>SBL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Høyeste verdi</dc:title>
  <dc:creator>Tore Barlo</dc:creator>
  <cp:lastModifiedBy>Tore Herseth Barlo</cp:lastModifiedBy>
  <cp:lastPrinted>2012-03-21T09:06:12Z</cp:lastPrinted>
  <dcterms:created xsi:type="dcterms:W3CDTF">2005-06-29T06:48:35Z</dcterms:created>
  <dcterms:modified xsi:type="dcterms:W3CDTF">2018-09-18T12:59:13Z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M_Links_Updated">
    <vt:bool>true</vt:bool>
  </property>
  <property fmtid="{D5CDD505-2E9C-101B-9397-08002B2CF9AE}" pid="3" name="_ReviewCycleID">
    <vt:i4>81562316</vt:i4>
  </property>
  <property fmtid="{D5CDD505-2E9C-101B-9397-08002B2CF9AE}" pid="4" name="_EmailEntryID">
    <vt:lpwstr>000000009A1E181AE3D45E43AF1F290C330B22AA0700E90C61313879FD48A8452F148DCA286200000070AB77000069B9D833E241344FB9C924B2CE2E7DD700000016B5220000</vt:lpwstr>
  </property>
  <property fmtid="{D5CDD505-2E9C-101B-9397-08002B2CF9AE}" pid="5" name="ContentTypeId">
    <vt:lpwstr>0x01010024A2C8D6A070534B9CF4AD2589879B1E040100A7A3EAFB8500A9458CB8CC0A35ED171D</vt:lpwstr>
  </property>
  <property fmtid="{D5CDD505-2E9C-101B-9397-08002B2CF9AE}" pid="6" name="NhoMmdCaseWorker">
    <vt:lpwstr>117;#Tore Herseth Barlo|be2f0ac0-0cd9-491e-9be8-7db3044a3510</vt:lpwstr>
  </property>
  <property fmtid="{D5CDD505-2E9C-101B-9397-08002B2CF9AE}" pid="7" name="NHO_OrganisationUnit">
    <vt:lpwstr>17;#NHO Service|3d82961d-057c-4fcd-aefd-d50330675a26</vt:lpwstr>
  </property>
  <property fmtid="{D5CDD505-2E9C-101B-9397-08002B2CF9AE}" pid="8" name="_dlc_DocIdItemGuid">
    <vt:lpwstr>40f28cb7-be31-4582-8e3a-823d55a376e5</vt:lpwstr>
  </property>
  <property fmtid="{D5CDD505-2E9C-101B-9397-08002B2CF9AE}" pid="9" name="TaxKeyword">
    <vt:lpwstr/>
  </property>
</Properties>
</file>